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thva-my.sharepoint.com/personal/robin_van_dijk2_hva_nl/Documents/4e jaar/Afstuderen/"/>
    </mc:Choice>
  </mc:AlternateContent>
  <xr:revisionPtr revIDLastSave="72" documentId="11_F43AFD848C3A5A4F32ED6390BC8640FEB7A6748D" xr6:coauthVersionLast="47" xr6:coauthVersionMax="47" xr10:uidLastSave="{E2187D73-CF5F-4731-8E88-3DE874521F99}"/>
  <bookViews>
    <workbookView xWindow="-110" yWindow="-110" windowWidth="25820" windowHeight="15500" xr2:uid="{00000000-000D-0000-FFFF-FFFF00000000}"/>
  </bookViews>
  <sheets>
    <sheet name="Dashboard" sheetId="1" r:id="rId1"/>
    <sheet name="Matrix" sheetId="2" r:id="rId2"/>
    <sheet name="Instellingen" sheetId="3" r:id="rId3"/>
    <sheet name="Uitle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6" i="2" l="1"/>
  <c r="AQ186" i="2"/>
  <c r="AP186" i="2"/>
  <c r="AO186" i="2"/>
  <c r="AN186" i="2"/>
  <c r="AM186" i="2"/>
  <c r="AL186" i="2"/>
  <c r="AK186" i="2"/>
  <c r="AJ186" i="2"/>
  <c r="AF186" i="2"/>
  <c r="AG186" i="2" s="1"/>
  <c r="AH186" i="2" s="1"/>
  <c r="AB186" i="2"/>
  <c r="AI186" i="2" s="1"/>
  <c r="Z186" i="2"/>
  <c r="AA186" i="2" s="1"/>
  <c r="Y186" i="2"/>
  <c r="X186" i="2"/>
  <c r="W186" i="2"/>
  <c r="V186" i="2"/>
  <c r="U186" i="2"/>
  <c r="T186" i="2"/>
  <c r="S186" i="2"/>
  <c r="R186" i="2"/>
  <c r="Q186" i="2"/>
  <c r="AR185" i="2"/>
  <c r="AQ185" i="2"/>
  <c r="AP185" i="2"/>
  <c r="AO185" i="2"/>
  <c r="AN185" i="2"/>
  <c r="AM185" i="2"/>
  <c r="AL185" i="2"/>
  <c r="AK185" i="2"/>
  <c r="AJ185" i="2"/>
  <c r="AF185" i="2"/>
  <c r="AG185" i="2" s="1"/>
  <c r="AH185" i="2" s="1"/>
  <c r="AB185" i="2"/>
  <c r="AI185" i="2" s="1"/>
  <c r="Z185" i="2"/>
  <c r="AA185" i="2" s="1"/>
  <c r="Y185" i="2"/>
  <c r="X185" i="2"/>
  <c r="W185" i="2"/>
  <c r="V185" i="2"/>
  <c r="U185" i="2"/>
  <c r="T185" i="2"/>
  <c r="S185" i="2"/>
  <c r="R185" i="2"/>
  <c r="Q185" i="2"/>
  <c r="AR184" i="2"/>
  <c r="AQ184" i="2"/>
  <c r="AP184" i="2"/>
  <c r="AO184" i="2"/>
  <c r="AN184" i="2"/>
  <c r="AM184" i="2"/>
  <c r="AL184" i="2"/>
  <c r="AK184" i="2"/>
  <c r="AJ184" i="2"/>
  <c r="AF184" i="2"/>
  <c r="AG184" i="2" s="1"/>
  <c r="AH184" i="2" s="1"/>
  <c r="AB184" i="2"/>
  <c r="AI184" i="2" s="1"/>
  <c r="Z184" i="2"/>
  <c r="AA184" i="2" s="1"/>
  <c r="Y184" i="2"/>
  <c r="X184" i="2"/>
  <c r="W184" i="2"/>
  <c r="V184" i="2"/>
  <c r="U184" i="2"/>
  <c r="T184" i="2"/>
  <c r="S184" i="2"/>
  <c r="R184" i="2"/>
  <c r="Q184" i="2"/>
  <c r="AR183" i="2"/>
  <c r="AQ183" i="2"/>
  <c r="AP183" i="2"/>
  <c r="AO183" i="2"/>
  <c r="AN183" i="2"/>
  <c r="AM183" i="2"/>
  <c r="AL183" i="2"/>
  <c r="AK183" i="2"/>
  <c r="AJ183" i="2"/>
  <c r="AF183" i="2"/>
  <c r="AG183" i="2" s="1"/>
  <c r="AH183" i="2" s="1"/>
  <c r="AB183" i="2"/>
  <c r="AI183" i="2" s="1"/>
  <c r="Z183" i="2"/>
  <c r="AA183" i="2" s="1"/>
  <c r="Y183" i="2"/>
  <c r="X183" i="2"/>
  <c r="W183" i="2"/>
  <c r="V183" i="2"/>
  <c r="U183" i="2"/>
  <c r="T183" i="2"/>
  <c r="S183" i="2"/>
  <c r="R183" i="2"/>
  <c r="Q183" i="2"/>
  <c r="AR182" i="2"/>
  <c r="AQ182" i="2"/>
  <c r="AP182" i="2"/>
  <c r="AO182" i="2"/>
  <c r="AN182" i="2"/>
  <c r="AM182" i="2"/>
  <c r="AL182" i="2"/>
  <c r="AK182" i="2"/>
  <c r="AJ182" i="2"/>
  <c r="AF182" i="2"/>
  <c r="AG182" i="2" s="1"/>
  <c r="AH182" i="2" s="1"/>
  <c r="AB182" i="2"/>
  <c r="AI182" i="2" s="1"/>
  <c r="Z182" i="2"/>
  <c r="AA182" i="2" s="1"/>
  <c r="Y182" i="2"/>
  <c r="X182" i="2"/>
  <c r="W182" i="2"/>
  <c r="V182" i="2"/>
  <c r="U182" i="2"/>
  <c r="T182" i="2"/>
  <c r="S182" i="2"/>
  <c r="R182" i="2"/>
  <c r="Q182" i="2"/>
  <c r="AR181" i="2"/>
  <c r="AQ181" i="2"/>
  <c r="AP181" i="2"/>
  <c r="AO181" i="2"/>
  <c r="AN181" i="2"/>
  <c r="AM181" i="2"/>
  <c r="AL181" i="2"/>
  <c r="AK181" i="2"/>
  <c r="AJ181" i="2"/>
  <c r="AF181" i="2"/>
  <c r="AG181" i="2" s="1"/>
  <c r="AH181" i="2" s="1"/>
  <c r="AB181" i="2"/>
  <c r="AI181" i="2" s="1"/>
  <c r="Z181" i="2"/>
  <c r="AA181" i="2" s="1"/>
  <c r="Y181" i="2"/>
  <c r="X181" i="2"/>
  <c r="W181" i="2"/>
  <c r="V181" i="2"/>
  <c r="U181" i="2"/>
  <c r="T181" i="2"/>
  <c r="S181" i="2"/>
  <c r="R181" i="2"/>
  <c r="Q181" i="2"/>
  <c r="AR180" i="2"/>
  <c r="AQ180" i="2"/>
  <c r="AP180" i="2"/>
  <c r="AO180" i="2"/>
  <c r="AN180" i="2"/>
  <c r="AM180" i="2"/>
  <c r="AL180" i="2"/>
  <c r="AK180" i="2"/>
  <c r="AJ180" i="2"/>
  <c r="AF180" i="2"/>
  <c r="AG180" i="2" s="1"/>
  <c r="AH180" i="2" s="1"/>
  <c r="AB180" i="2"/>
  <c r="AC180" i="2" s="1"/>
  <c r="AD180" i="2" s="1"/>
  <c r="AE180" i="2" s="1"/>
  <c r="Z180" i="2"/>
  <c r="AA180" i="2" s="1"/>
  <c r="Y180" i="2"/>
  <c r="X180" i="2"/>
  <c r="W180" i="2"/>
  <c r="V180" i="2"/>
  <c r="U180" i="2"/>
  <c r="T180" i="2"/>
  <c r="S180" i="2"/>
  <c r="R180" i="2"/>
  <c r="Q180" i="2"/>
  <c r="AR179" i="2"/>
  <c r="AQ179" i="2"/>
  <c r="AP179" i="2"/>
  <c r="AO179" i="2"/>
  <c r="AN179" i="2"/>
  <c r="AM179" i="2"/>
  <c r="AL179" i="2"/>
  <c r="AK179" i="2"/>
  <c r="AJ179" i="2"/>
  <c r="AF179" i="2"/>
  <c r="AG179" i="2" s="1"/>
  <c r="AH179" i="2" s="1"/>
  <c r="AB179" i="2"/>
  <c r="AI179" i="2" s="1"/>
  <c r="Z179" i="2"/>
  <c r="AA179" i="2" s="1"/>
  <c r="Y179" i="2"/>
  <c r="X179" i="2"/>
  <c r="W179" i="2"/>
  <c r="V179" i="2"/>
  <c r="U179" i="2"/>
  <c r="T179" i="2"/>
  <c r="S179" i="2"/>
  <c r="R179" i="2"/>
  <c r="Q179" i="2"/>
  <c r="AR178" i="2"/>
  <c r="AQ178" i="2"/>
  <c r="AP178" i="2"/>
  <c r="AO178" i="2"/>
  <c r="AN178" i="2"/>
  <c r="AM178" i="2"/>
  <c r="AL178" i="2"/>
  <c r="AK178" i="2"/>
  <c r="AJ178" i="2"/>
  <c r="AF178" i="2"/>
  <c r="AG178" i="2" s="1"/>
  <c r="AH178" i="2" s="1"/>
  <c r="AB178" i="2"/>
  <c r="AI178" i="2" s="1"/>
  <c r="Z178" i="2"/>
  <c r="AA178" i="2" s="1"/>
  <c r="Y178" i="2"/>
  <c r="X178" i="2"/>
  <c r="W178" i="2"/>
  <c r="V178" i="2"/>
  <c r="U178" i="2"/>
  <c r="T178" i="2"/>
  <c r="S178" i="2"/>
  <c r="R178" i="2"/>
  <c r="Q178" i="2"/>
  <c r="AR177" i="2"/>
  <c r="AQ177" i="2"/>
  <c r="AP177" i="2"/>
  <c r="AO177" i="2"/>
  <c r="AN177" i="2"/>
  <c r="AM177" i="2"/>
  <c r="AL177" i="2"/>
  <c r="AK177" i="2"/>
  <c r="AJ177" i="2"/>
  <c r="AF177" i="2"/>
  <c r="AG177" i="2" s="1"/>
  <c r="AH177" i="2" s="1"/>
  <c r="AB177" i="2"/>
  <c r="AI177" i="2" s="1"/>
  <c r="Z177" i="2"/>
  <c r="AA177" i="2" s="1"/>
  <c r="Y177" i="2"/>
  <c r="X177" i="2"/>
  <c r="W177" i="2"/>
  <c r="V177" i="2"/>
  <c r="U177" i="2"/>
  <c r="T177" i="2"/>
  <c r="S177" i="2"/>
  <c r="R177" i="2"/>
  <c r="Q177" i="2"/>
  <c r="AR176" i="2"/>
  <c r="AQ176" i="2"/>
  <c r="AP176" i="2"/>
  <c r="AO176" i="2"/>
  <c r="AN176" i="2"/>
  <c r="AM176" i="2"/>
  <c r="AL176" i="2"/>
  <c r="AK176" i="2"/>
  <c r="AJ176" i="2"/>
  <c r="AF176" i="2"/>
  <c r="AG176" i="2" s="1"/>
  <c r="AH176" i="2" s="1"/>
  <c r="AB176" i="2"/>
  <c r="AC176" i="2" s="1"/>
  <c r="AD176" i="2" s="1"/>
  <c r="AE176" i="2" s="1"/>
  <c r="Z176" i="2"/>
  <c r="AA176" i="2" s="1"/>
  <c r="Y176" i="2"/>
  <c r="X176" i="2"/>
  <c r="W176" i="2"/>
  <c r="V176" i="2"/>
  <c r="U176" i="2"/>
  <c r="T176" i="2"/>
  <c r="S176" i="2"/>
  <c r="R176" i="2"/>
  <c r="Q176" i="2"/>
  <c r="AR175" i="2"/>
  <c r="AQ175" i="2"/>
  <c r="AP175" i="2"/>
  <c r="AO175" i="2"/>
  <c r="AN175" i="2"/>
  <c r="AM175" i="2"/>
  <c r="AL175" i="2"/>
  <c r="AK175" i="2"/>
  <c r="AJ175" i="2"/>
  <c r="AF175" i="2"/>
  <c r="AG175" i="2" s="1"/>
  <c r="AH175" i="2" s="1"/>
  <c r="AB175" i="2"/>
  <c r="AI175" i="2" s="1"/>
  <c r="Z175" i="2"/>
  <c r="AA175" i="2" s="1"/>
  <c r="Y175" i="2"/>
  <c r="X175" i="2"/>
  <c r="W175" i="2"/>
  <c r="V175" i="2"/>
  <c r="U175" i="2"/>
  <c r="T175" i="2"/>
  <c r="S175" i="2"/>
  <c r="R175" i="2"/>
  <c r="Q175" i="2"/>
  <c r="AR174" i="2"/>
  <c r="AQ174" i="2"/>
  <c r="AP174" i="2"/>
  <c r="AO174" i="2"/>
  <c r="AN174" i="2"/>
  <c r="AM174" i="2"/>
  <c r="AL174" i="2"/>
  <c r="AK174" i="2"/>
  <c r="AJ174" i="2"/>
  <c r="AF174" i="2"/>
  <c r="AG174" i="2" s="1"/>
  <c r="AH174" i="2" s="1"/>
  <c r="AB174" i="2"/>
  <c r="AI174" i="2" s="1"/>
  <c r="Z174" i="2"/>
  <c r="AA174" i="2" s="1"/>
  <c r="Y174" i="2"/>
  <c r="X174" i="2"/>
  <c r="W174" i="2"/>
  <c r="V174" i="2"/>
  <c r="U174" i="2"/>
  <c r="T174" i="2"/>
  <c r="S174" i="2"/>
  <c r="R174" i="2"/>
  <c r="Q174" i="2"/>
  <c r="AR173" i="2"/>
  <c r="AQ173" i="2"/>
  <c r="AP173" i="2"/>
  <c r="AO173" i="2"/>
  <c r="AN173" i="2"/>
  <c r="AM173" i="2"/>
  <c r="AL173" i="2"/>
  <c r="AK173" i="2"/>
  <c r="AJ173" i="2"/>
  <c r="AF173" i="2"/>
  <c r="AG173" i="2" s="1"/>
  <c r="AH173" i="2" s="1"/>
  <c r="AB173" i="2"/>
  <c r="AI173" i="2" s="1"/>
  <c r="Z173" i="2"/>
  <c r="AA173" i="2" s="1"/>
  <c r="Y173" i="2"/>
  <c r="X173" i="2"/>
  <c r="W173" i="2"/>
  <c r="V173" i="2"/>
  <c r="U173" i="2"/>
  <c r="T173" i="2"/>
  <c r="S173" i="2"/>
  <c r="R173" i="2"/>
  <c r="Q173" i="2"/>
  <c r="AR172" i="2"/>
  <c r="AQ172" i="2"/>
  <c r="AP172" i="2"/>
  <c r="AO172" i="2"/>
  <c r="AN172" i="2"/>
  <c r="AM172" i="2"/>
  <c r="AL172" i="2"/>
  <c r="AK172" i="2"/>
  <c r="AJ172" i="2"/>
  <c r="AF172" i="2"/>
  <c r="AG172" i="2" s="1"/>
  <c r="AH172" i="2" s="1"/>
  <c r="AB172" i="2"/>
  <c r="AC172" i="2" s="1"/>
  <c r="AD172" i="2" s="1"/>
  <c r="AE172" i="2" s="1"/>
  <c r="Z172" i="2"/>
  <c r="AA172" i="2" s="1"/>
  <c r="Y172" i="2"/>
  <c r="X172" i="2"/>
  <c r="W172" i="2"/>
  <c r="V172" i="2"/>
  <c r="U172" i="2"/>
  <c r="T172" i="2"/>
  <c r="S172" i="2"/>
  <c r="R172" i="2"/>
  <c r="Q172" i="2"/>
  <c r="AR171" i="2"/>
  <c r="AQ171" i="2"/>
  <c r="AP171" i="2"/>
  <c r="AO171" i="2"/>
  <c r="AN171" i="2"/>
  <c r="AM171" i="2"/>
  <c r="AL171" i="2"/>
  <c r="AK171" i="2"/>
  <c r="AJ171" i="2"/>
  <c r="AF171" i="2"/>
  <c r="AG171" i="2" s="1"/>
  <c r="AH171" i="2" s="1"/>
  <c r="AB171" i="2"/>
  <c r="AI171" i="2" s="1"/>
  <c r="Z171" i="2"/>
  <c r="AA171" i="2" s="1"/>
  <c r="Y171" i="2"/>
  <c r="X171" i="2"/>
  <c r="W171" i="2"/>
  <c r="V171" i="2"/>
  <c r="U171" i="2"/>
  <c r="T171" i="2"/>
  <c r="S171" i="2"/>
  <c r="R171" i="2"/>
  <c r="Q171" i="2"/>
  <c r="AR170" i="2"/>
  <c r="AQ170" i="2"/>
  <c r="AP170" i="2"/>
  <c r="AO170" i="2"/>
  <c r="AN170" i="2"/>
  <c r="AM170" i="2"/>
  <c r="AL170" i="2"/>
  <c r="AK170" i="2"/>
  <c r="AJ170" i="2"/>
  <c r="AF170" i="2"/>
  <c r="AG170" i="2" s="1"/>
  <c r="AH170" i="2" s="1"/>
  <c r="AB170" i="2"/>
  <c r="AI170" i="2" s="1"/>
  <c r="Z170" i="2"/>
  <c r="AA170" i="2" s="1"/>
  <c r="Y170" i="2"/>
  <c r="X170" i="2"/>
  <c r="W170" i="2"/>
  <c r="V170" i="2"/>
  <c r="U170" i="2"/>
  <c r="T170" i="2"/>
  <c r="S170" i="2"/>
  <c r="R170" i="2"/>
  <c r="Q170" i="2"/>
  <c r="AR169" i="2"/>
  <c r="AQ169" i="2"/>
  <c r="AP169" i="2"/>
  <c r="AO169" i="2"/>
  <c r="AN169" i="2"/>
  <c r="AM169" i="2"/>
  <c r="AL169" i="2"/>
  <c r="AK169" i="2"/>
  <c r="AJ169" i="2"/>
  <c r="AF169" i="2"/>
  <c r="AG169" i="2" s="1"/>
  <c r="AH169" i="2" s="1"/>
  <c r="AB169" i="2"/>
  <c r="AI169" i="2" s="1"/>
  <c r="Z169" i="2"/>
  <c r="AA169" i="2" s="1"/>
  <c r="Y169" i="2"/>
  <c r="X169" i="2"/>
  <c r="W169" i="2"/>
  <c r="V169" i="2"/>
  <c r="U169" i="2"/>
  <c r="T169" i="2"/>
  <c r="S169" i="2"/>
  <c r="R169" i="2"/>
  <c r="Q169" i="2"/>
  <c r="AR168" i="2"/>
  <c r="AQ168" i="2"/>
  <c r="AP168" i="2"/>
  <c r="AO168" i="2"/>
  <c r="AN168" i="2"/>
  <c r="AM168" i="2"/>
  <c r="AL168" i="2"/>
  <c r="AK168" i="2"/>
  <c r="AJ168" i="2"/>
  <c r="AF168" i="2"/>
  <c r="AG168" i="2" s="1"/>
  <c r="AH168" i="2" s="1"/>
  <c r="AB168" i="2"/>
  <c r="AC168" i="2" s="1"/>
  <c r="AD168" i="2" s="1"/>
  <c r="AE168" i="2" s="1"/>
  <c r="Z168" i="2"/>
  <c r="AA168" i="2" s="1"/>
  <c r="Y168" i="2"/>
  <c r="X168" i="2"/>
  <c r="W168" i="2"/>
  <c r="V168" i="2"/>
  <c r="U168" i="2"/>
  <c r="T168" i="2"/>
  <c r="S168" i="2"/>
  <c r="R168" i="2"/>
  <c r="Q168" i="2"/>
  <c r="AR167" i="2"/>
  <c r="AQ167" i="2"/>
  <c r="AP167" i="2"/>
  <c r="AO167" i="2"/>
  <c r="AN167" i="2"/>
  <c r="AM167" i="2"/>
  <c r="AL167" i="2"/>
  <c r="AK167" i="2"/>
  <c r="AJ167" i="2"/>
  <c r="AF167" i="2"/>
  <c r="AG167" i="2" s="1"/>
  <c r="AH167" i="2" s="1"/>
  <c r="AB167" i="2"/>
  <c r="AI167" i="2" s="1"/>
  <c r="Z167" i="2"/>
  <c r="AA167" i="2" s="1"/>
  <c r="Y167" i="2"/>
  <c r="X167" i="2"/>
  <c r="W167" i="2"/>
  <c r="V167" i="2"/>
  <c r="U167" i="2"/>
  <c r="T167" i="2"/>
  <c r="S167" i="2"/>
  <c r="R167" i="2"/>
  <c r="Q167" i="2"/>
  <c r="AR166" i="2"/>
  <c r="AQ166" i="2"/>
  <c r="AP166" i="2"/>
  <c r="AO166" i="2"/>
  <c r="AN166" i="2"/>
  <c r="AM166" i="2"/>
  <c r="AL166" i="2"/>
  <c r="AK166" i="2"/>
  <c r="AJ166" i="2"/>
  <c r="AF166" i="2"/>
  <c r="AG166" i="2" s="1"/>
  <c r="AH166" i="2" s="1"/>
  <c r="AB166" i="2"/>
  <c r="AI166" i="2" s="1"/>
  <c r="Z166" i="2"/>
  <c r="AA166" i="2" s="1"/>
  <c r="Y166" i="2"/>
  <c r="X166" i="2"/>
  <c r="W166" i="2"/>
  <c r="V166" i="2"/>
  <c r="U166" i="2"/>
  <c r="T166" i="2"/>
  <c r="S166" i="2"/>
  <c r="R166" i="2"/>
  <c r="Q166" i="2"/>
  <c r="AR165" i="2"/>
  <c r="AQ165" i="2"/>
  <c r="AP165" i="2"/>
  <c r="AO165" i="2"/>
  <c r="AN165" i="2"/>
  <c r="AM165" i="2"/>
  <c r="AL165" i="2"/>
  <c r="AK165" i="2"/>
  <c r="AJ165" i="2"/>
  <c r="AF165" i="2"/>
  <c r="AG165" i="2" s="1"/>
  <c r="AH165" i="2" s="1"/>
  <c r="AB165" i="2"/>
  <c r="AI165" i="2" s="1"/>
  <c r="Z165" i="2"/>
  <c r="AA165" i="2" s="1"/>
  <c r="Y165" i="2"/>
  <c r="X165" i="2"/>
  <c r="W165" i="2"/>
  <c r="V165" i="2"/>
  <c r="U165" i="2"/>
  <c r="T165" i="2"/>
  <c r="S165" i="2"/>
  <c r="R165" i="2"/>
  <c r="Q165" i="2"/>
  <c r="AR164" i="2"/>
  <c r="AQ164" i="2"/>
  <c r="AP164" i="2"/>
  <c r="AO164" i="2"/>
  <c r="AN164" i="2"/>
  <c r="AM164" i="2"/>
  <c r="AL164" i="2"/>
  <c r="AK164" i="2"/>
  <c r="AJ164" i="2"/>
  <c r="AF164" i="2"/>
  <c r="AG164" i="2" s="1"/>
  <c r="AH164" i="2" s="1"/>
  <c r="AB164" i="2"/>
  <c r="AI164" i="2" s="1"/>
  <c r="Z164" i="2"/>
  <c r="AA164" i="2" s="1"/>
  <c r="Y164" i="2"/>
  <c r="X164" i="2"/>
  <c r="W164" i="2"/>
  <c r="V164" i="2"/>
  <c r="U164" i="2"/>
  <c r="T164" i="2"/>
  <c r="S164" i="2"/>
  <c r="R164" i="2"/>
  <c r="Q164" i="2"/>
  <c r="AR163" i="2"/>
  <c r="AQ163" i="2"/>
  <c r="AP163" i="2"/>
  <c r="AO163" i="2"/>
  <c r="AN163" i="2"/>
  <c r="AM163" i="2"/>
  <c r="AL163" i="2"/>
  <c r="AK163" i="2"/>
  <c r="AJ163" i="2"/>
  <c r="AF163" i="2"/>
  <c r="AG163" i="2" s="1"/>
  <c r="AH163" i="2" s="1"/>
  <c r="AB163" i="2"/>
  <c r="AI163" i="2" s="1"/>
  <c r="Z163" i="2"/>
  <c r="AA163" i="2" s="1"/>
  <c r="Y163" i="2"/>
  <c r="X163" i="2"/>
  <c r="W163" i="2"/>
  <c r="V163" i="2"/>
  <c r="U163" i="2"/>
  <c r="T163" i="2"/>
  <c r="S163" i="2"/>
  <c r="R163" i="2"/>
  <c r="Q163" i="2"/>
  <c r="AR162" i="2"/>
  <c r="AQ162" i="2"/>
  <c r="AP162" i="2"/>
  <c r="AO162" i="2"/>
  <c r="AN162" i="2"/>
  <c r="AM162" i="2"/>
  <c r="AL162" i="2"/>
  <c r="AK162" i="2"/>
  <c r="AJ162" i="2"/>
  <c r="AF162" i="2"/>
  <c r="AG162" i="2" s="1"/>
  <c r="AH162" i="2" s="1"/>
  <c r="AB162" i="2"/>
  <c r="AI162" i="2" s="1"/>
  <c r="Z162" i="2"/>
  <c r="AA162" i="2" s="1"/>
  <c r="Y162" i="2"/>
  <c r="X162" i="2"/>
  <c r="W162" i="2"/>
  <c r="V162" i="2"/>
  <c r="U162" i="2"/>
  <c r="T162" i="2"/>
  <c r="S162" i="2"/>
  <c r="R162" i="2"/>
  <c r="Q162" i="2"/>
  <c r="AR161" i="2"/>
  <c r="AQ161" i="2"/>
  <c r="AP161" i="2"/>
  <c r="AO161" i="2"/>
  <c r="AN161" i="2"/>
  <c r="AM161" i="2"/>
  <c r="AL161" i="2"/>
  <c r="AK161" i="2"/>
  <c r="AJ161" i="2"/>
  <c r="AF161" i="2"/>
  <c r="AG161" i="2" s="1"/>
  <c r="AH161" i="2" s="1"/>
  <c r="AB161" i="2"/>
  <c r="AI161" i="2" s="1"/>
  <c r="Z161" i="2"/>
  <c r="AA161" i="2" s="1"/>
  <c r="Y161" i="2"/>
  <c r="X161" i="2"/>
  <c r="W161" i="2"/>
  <c r="V161" i="2"/>
  <c r="U161" i="2"/>
  <c r="T161" i="2"/>
  <c r="S161" i="2"/>
  <c r="R161" i="2"/>
  <c r="Q161" i="2"/>
  <c r="AR160" i="2"/>
  <c r="AQ160" i="2"/>
  <c r="AP160" i="2"/>
  <c r="AO160" i="2"/>
  <c r="AN160" i="2"/>
  <c r="AM160" i="2"/>
  <c r="AL160" i="2"/>
  <c r="AK160" i="2"/>
  <c r="AJ160" i="2"/>
  <c r="AF160" i="2"/>
  <c r="AG160" i="2" s="1"/>
  <c r="AH160" i="2" s="1"/>
  <c r="AB160" i="2"/>
  <c r="AI160" i="2" s="1"/>
  <c r="Z160" i="2"/>
  <c r="AA160" i="2" s="1"/>
  <c r="Y160" i="2"/>
  <c r="X160" i="2"/>
  <c r="W160" i="2"/>
  <c r="V160" i="2"/>
  <c r="U160" i="2"/>
  <c r="T160" i="2"/>
  <c r="S160" i="2"/>
  <c r="R160" i="2"/>
  <c r="Q160" i="2"/>
  <c r="AR159" i="2"/>
  <c r="AQ159" i="2"/>
  <c r="AP159" i="2"/>
  <c r="AO159" i="2"/>
  <c r="AN159" i="2"/>
  <c r="AM159" i="2"/>
  <c r="AL159" i="2"/>
  <c r="AK159" i="2"/>
  <c r="AJ159" i="2"/>
  <c r="AF159" i="2"/>
  <c r="AG159" i="2" s="1"/>
  <c r="AH159" i="2" s="1"/>
  <c r="AB159" i="2"/>
  <c r="AI159" i="2" s="1"/>
  <c r="Z159" i="2"/>
  <c r="AA159" i="2" s="1"/>
  <c r="Y159" i="2"/>
  <c r="X159" i="2"/>
  <c r="W159" i="2"/>
  <c r="V159" i="2"/>
  <c r="U159" i="2"/>
  <c r="T159" i="2"/>
  <c r="S159" i="2"/>
  <c r="R159" i="2"/>
  <c r="Q159" i="2"/>
  <c r="AR158" i="2"/>
  <c r="AQ158" i="2"/>
  <c r="AP158" i="2"/>
  <c r="AO158" i="2"/>
  <c r="AN158" i="2"/>
  <c r="AM158" i="2"/>
  <c r="AL158" i="2"/>
  <c r="AK158" i="2"/>
  <c r="AJ158" i="2"/>
  <c r="AF158" i="2"/>
  <c r="AG158" i="2" s="1"/>
  <c r="AH158" i="2" s="1"/>
  <c r="AB158" i="2"/>
  <c r="AI158" i="2" s="1"/>
  <c r="Z158" i="2"/>
  <c r="AA158" i="2" s="1"/>
  <c r="Y158" i="2"/>
  <c r="X158" i="2"/>
  <c r="W158" i="2"/>
  <c r="V158" i="2"/>
  <c r="U158" i="2"/>
  <c r="T158" i="2"/>
  <c r="S158" i="2"/>
  <c r="R158" i="2"/>
  <c r="Q158" i="2"/>
  <c r="AR157" i="2"/>
  <c r="AQ157" i="2"/>
  <c r="AP157" i="2"/>
  <c r="AO157" i="2"/>
  <c r="AN157" i="2"/>
  <c r="AM157" i="2"/>
  <c r="AL157" i="2"/>
  <c r="AK157" i="2"/>
  <c r="AJ157" i="2"/>
  <c r="AF157" i="2"/>
  <c r="AG157" i="2" s="1"/>
  <c r="AH157" i="2" s="1"/>
  <c r="AB157" i="2"/>
  <c r="AI157" i="2" s="1"/>
  <c r="Z157" i="2"/>
  <c r="AA157" i="2" s="1"/>
  <c r="Y157" i="2"/>
  <c r="X157" i="2"/>
  <c r="W157" i="2"/>
  <c r="V157" i="2"/>
  <c r="U157" i="2"/>
  <c r="T157" i="2"/>
  <c r="S157" i="2"/>
  <c r="R157" i="2"/>
  <c r="Q157" i="2"/>
  <c r="AR156" i="2"/>
  <c r="AQ156" i="2"/>
  <c r="AP156" i="2"/>
  <c r="AO156" i="2"/>
  <c r="AN156" i="2"/>
  <c r="AM156" i="2"/>
  <c r="AL156" i="2"/>
  <c r="AK156" i="2"/>
  <c r="AJ156" i="2"/>
  <c r="AF156" i="2"/>
  <c r="AG156" i="2" s="1"/>
  <c r="AH156" i="2" s="1"/>
  <c r="AB156" i="2"/>
  <c r="AI156" i="2" s="1"/>
  <c r="Z156" i="2"/>
  <c r="AA156" i="2" s="1"/>
  <c r="Y156" i="2"/>
  <c r="X156" i="2"/>
  <c r="W156" i="2"/>
  <c r="V156" i="2"/>
  <c r="U156" i="2"/>
  <c r="T156" i="2"/>
  <c r="S156" i="2"/>
  <c r="R156" i="2"/>
  <c r="Q156" i="2"/>
  <c r="AR155" i="2"/>
  <c r="AQ155" i="2"/>
  <c r="AP155" i="2"/>
  <c r="AO155" i="2"/>
  <c r="AN155" i="2"/>
  <c r="AM155" i="2"/>
  <c r="AL155" i="2"/>
  <c r="AK155" i="2"/>
  <c r="AJ155" i="2"/>
  <c r="AF155" i="2"/>
  <c r="AG155" i="2" s="1"/>
  <c r="AH155" i="2" s="1"/>
  <c r="AB155" i="2"/>
  <c r="AI155" i="2" s="1"/>
  <c r="Z155" i="2"/>
  <c r="AA155" i="2" s="1"/>
  <c r="Y155" i="2"/>
  <c r="X155" i="2"/>
  <c r="W155" i="2"/>
  <c r="V155" i="2"/>
  <c r="U155" i="2"/>
  <c r="T155" i="2"/>
  <c r="S155" i="2"/>
  <c r="R155" i="2"/>
  <c r="Q155" i="2"/>
  <c r="AR154" i="2"/>
  <c r="AQ154" i="2"/>
  <c r="AP154" i="2"/>
  <c r="AO154" i="2"/>
  <c r="AN154" i="2"/>
  <c r="AM154" i="2"/>
  <c r="AL154" i="2"/>
  <c r="AK154" i="2"/>
  <c r="AJ154" i="2"/>
  <c r="AF154" i="2"/>
  <c r="AG154" i="2" s="1"/>
  <c r="AH154" i="2" s="1"/>
  <c r="AB154" i="2"/>
  <c r="AI154" i="2" s="1"/>
  <c r="Z154" i="2"/>
  <c r="AA154" i="2" s="1"/>
  <c r="Y154" i="2"/>
  <c r="X154" i="2"/>
  <c r="W154" i="2"/>
  <c r="V154" i="2"/>
  <c r="U154" i="2"/>
  <c r="T154" i="2"/>
  <c r="S154" i="2"/>
  <c r="R154" i="2"/>
  <c r="Q154" i="2"/>
  <c r="AR153" i="2"/>
  <c r="AQ153" i="2"/>
  <c r="AP153" i="2"/>
  <c r="AO153" i="2"/>
  <c r="AN153" i="2"/>
  <c r="AM153" i="2"/>
  <c r="AL153" i="2"/>
  <c r="AK153" i="2"/>
  <c r="AJ153" i="2"/>
  <c r="AF153" i="2"/>
  <c r="AG153" i="2" s="1"/>
  <c r="AH153" i="2" s="1"/>
  <c r="AB153" i="2"/>
  <c r="AI153" i="2" s="1"/>
  <c r="Z153" i="2"/>
  <c r="AA153" i="2" s="1"/>
  <c r="Y153" i="2"/>
  <c r="X153" i="2"/>
  <c r="W153" i="2"/>
  <c r="V153" i="2"/>
  <c r="U153" i="2"/>
  <c r="T153" i="2"/>
  <c r="S153" i="2"/>
  <c r="R153" i="2"/>
  <c r="Q153" i="2"/>
  <c r="AR152" i="2"/>
  <c r="AQ152" i="2"/>
  <c r="AP152" i="2"/>
  <c r="AO152" i="2"/>
  <c r="AN152" i="2"/>
  <c r="AM152" i="2"/>
  <c r="AL152" i="2"/>
  <c r="AK152" i="2"/>
  <c r="AJ152" i="2"/>
  <c r="AF152" i="2"/>
  <c r="AG152" i="2" s="1"/>
  <c r="AH152" i="2" s="1"/>
  <c r="AB152" i="2"/>
  <c r="AI152" i="2" s="1"/>
  <c r="Z152" i="2"/>
  <c r="AA152" i="2" s="1"/>
  <c r="Y152" i="2"/>
  <c r="X152" i="2"/>
  <c r="W152" i="2"/>
  <c r="V152" i="2"/>
  <c r="U152" i="2"/>
  <c r="T152" i="2"/>
  <c r="S152" i="2"/>
  <c r="R152" i="2"/>
  <c r="Q152" i="2"/>
  <c r="AR151" i="2"/>
  <c r="AQ151" i="2"/>
  <c r="AP151" i="2"/>
  <c r="AO151" i="2"/>
  <c r="AN151" i="2"/>
  <c r="AM151" i="2"/>
  <c r="AL151" i="2"/>
  <c r="AK151" i="2"/>
  <c r="AJ151" i="2"/>
  <c r="AF151" i="2"/>
  <c r="AG151" i="2" s="1"/>
  <c r="AH151" i="2" s="1"/>
  <c r="AB151" i="2"/>
  <c r="AI151" i="2" s="1"/>
  <c r="Z151" i="2"/>
  <c r="AA151" i="2" s="1"/>
  <c r="Y151" i="2"/>
  <c r="X151" i="2"/>
  <c r="W151" i="2"/>
  <c r="V151" i="2"/>
  <c r="U151" i="2"/>
  <c r="T151" i="2"/>
  <c r="S151" i="2"/>
  <c r="R151" i="2"/>
  <c r="Q151" i="2"/>
  <c r="AR150" i="2"/>
  <c r="AQ150" i="2"/>
  <c r="AP150" i="2"/>
  <c r="AO150" i="2"/>
  <c r="AN150" i="2"/>
  <c r="AM150" i="2"/>
  <c r="AL150" i="2"/>
  <c r="AK150" i="2"/>
  <c r="AJ150" i="2"/>
  <c r="AF150" i="2"/>
  <c r="AG150" i="2" s="1"/>
  <c r="AH150" i="2" s="1"/>
  <c r="AB150" i="2"/>
  <c r="AI150" i="2" s="1"/>
  <c r="Z150" i="2"/>
  <c r="AA150" i="2" s="1"/>
  <c r="Y150" i="2"/>
  <c r="X150" i="2"/>
  <c r="W150" i="2"/>
  <c r="V150" i="2"/>
  <c r="U150" i="2"/>
  <c r="T150" i="2"/>
  <c r="S150" i="2"/>
  <c r="R150" i="2"/>
  <c r="Q150" i="2"/>
  <c r="AR149" i="2"/>
  <c r="AQ149" i="2"/>
  <c r="AP149" i="2"/>
  <c r="AO149" i="2"/>
  <c r="AN149" i="2"/>
  <c r="AM149" i="2"/>
  <c r="AL149" i="2"/>
  <c r="AK149" i="2"/>
  <c r="AJ149" i="2"/>
  <c r="AF149" i="2"/>
  <c r="AG149" i="2" s="1"/>
  <c r="AH149" i="2" s="1"/>
  <c r="AB149" i="2"/>
  <c r="AI149" i="2" s="1"/>
  <c r="Z149" i="2"/>
  <c r="AA149" i="2" s="1"/>
  <c r="Y149" i="2"/>
  <c r="X149" i="2"/>
  <c r="W149" i="2"/>
  <c r="V149" i="2"/>
  <c r="U149" i="2"/>
  <c r="T149" i="2"/>
  <c r="S149" i="2"/>
  <c r="R149" i="2"/>
  <c r="Q149" i="2"/>
  <c r="AR148" i="2"/>
  <c r="AQ148" i="2"/>
  <c r="AP148" i="2"/>
  <c r="AO148" i="2"/>
  <c r="AN148" i="2"/>
  <c r="AM148" i="2"/>
  <c r="AL148" i="2"/>
  <c r="AK148" i="2"/>
  <c r="AJ148" i="2"/>
  <c r="AF148" i="2"/>
  <c r="AG148" i="2" s="1"/>
  <c r="AH148" i="2" s="1"/>
  <c r="AB148" i="2"/>
  <c r="AI148" i="2" s="1"/>
  <c r="Z148" i="2"/>
  <c r="AA148" i="2" s="1"/>
  <c r="Y148" i="2"/>
  <c r="X148" i="2"/>
  <c r="W148" i="2"/>
  <c r="V148" i="2"/>
  <c r="U148" i="2"/>
  <c r="T148" i="2"/>
  <c r="S148" i="2"/>
  <c r="R148" i="2"/>
  <c r="Q148" i="2"/>
  <c r="AR147" i="2"/>
  <c r="AQ147" i="2"/>
  <c r="AP147" i="2"/>
  <c r="AO147" i="2"/>
  <c r="AN147" i="2"/>
  <c r="AM147" i="2"/>
  <c r="AL147" i="2"/>
  <c r="AK147" i="2"/>
  <c r="AJ147" i="2"/>
  <c r="AF147" i="2"/>
  <c r="AG147" i="2" s="1"/>
  <c r="AH147" i="2" s="1"/>
  <c r="AB147" i="2"/>
  <c r="AI147" i="2" s="1"/>
  <c r="Z147" i="2"/>
  <c r="AA147" i="2" s="1"/>
  <c r="Y147" i="2"/>
  <c r="X147" i="2"/>
  <c r="W147" i="2"/>
  <c r="V147" i="2"/>
  <c r="U147" i="2"/>
  <c r="T147" i="2"/>
  <c r="S147" i="2"/>
  <c r="R147" i="2"/>
  <c r="Q147" i="2"/>
  <c r="AR146" i="2"/>
  <c r="AQ146" i="2"/>
  <c r="AP146" i="2"/>
  <c r="AO146" i="2"/>
  <c r="AN146" i="2"/>
  <c r="AM146" i="2"/>
  <c r="AL146" i="2"/>
  <c r="AK146" i="2"/>
  <c r="AJ146" i="2"/>
  <c r="AF146" i="2"/>
  <c r="AG146" i="2" s="1"/>
  <c r="AH146" i="2" s="1"/>
  <c r="AB146" i="2"/>
  <c r="AI146" i="2" s="1"/>
  <c r="Z146" i="2"/>
  <c r="AA146" i="2" s="1"/>
  <c r="Y146" i="2"/>
  <c r="X146" i="2"/>
  <c r="W146" i="2"/>
  <c r="V146" i="2"/>
  <c r="U146" i="2"/>
  <c r="T146" i="2"/>
  <c r="S146" i="2"/>
  <c r="R146" i="2"/>
  <c r="Q146" i="2"/>
  <c r="AR145" i="2"/>
  <c r="AQ145" i="2"/>
  <c r="AP145" i="2"/>
  <c r="AO145" i="2"/>
  <c r="AN145" i="2"/>
  <c r="AM145" i="2"/>
  <c r="AL145" i="2"/>
  <c r="AK145" i="2"/>
  <c r="AJ145" i="2"/>
  <c r="AF145" i="2"/>
  <c r="AG145" i="2" s="1"/>
  <c r="AH145" i="2" s="1"/>
  <c r="AB145" i="2"/>
  <c r="AI145" i="2" s="1"/>
  <c r="Z145" i="2"/>
  <c r="AA145" i="2" s="1"/>
  <c r="Y145" i="2"/>
  <c r="X145" i="2"/>
  <c r="W145" i="2"/>
  <c r="V145" i="2"/>
  <c r="U145" i="2"/>
  <c r="T145" i="2"/>
  <c r="S145" i="2"/>
  <c r="R145" i="2"/>
  <c r="Q145" i="2"/>
  <c r="AR144" i="2"/>
  <c r="AQ144" i="2"/>
  <c r="AP144" i="2"/>
  <c r="AO144" i="2"/>
  <c r="AN144" i="2"/>
  <c r="AM144" i="2"/>
  <c r="AL144" i="2"/>
  <c r="AK144" i="2"/>
  <c r="AJ144" i="2"/>
  <c r="AF144" i="2"/>
  <c r="AG144" i="2" s="1"/>
  <c r="AH144" i="2" s="1"/>
  <c r="AB144" i="2"/>
  <c r="AI144" i="2" s="1"/>
  <c r="Z144" i="2"/>
  <c r="AA144" i="2" s="1"/>
  <c r="Y144" i="2"/>
  <c r="X144" i="2"/>
  <c r="W144" i="2"/>
  <c r="V144" i="2"/>
  <c r="U144" i="2"/>
  <c r="T144" i="2"/>
  <c r="S144" i="2"/>
  <c r="R144" i="2"/>
  <c r="Q144" i="2"/>
  <c r="AR143" i="2"/>
  <c r="AQ143" i="2"/>
  <c r="AP143" i="2"/>
  <c r="AO143" i="2"/>
  <c r="AN143" i="2"/>
  <c r="AM143" i="2"/>
  <c r="AL143" i="2"/>
  <c r="AK143" i="2"/>
  <c r="AJ143" i="2"/>
  <c r="AF143" i="2"/>
  <c r="AG143" i="2" s="1"/>
  <c r="AH143" i="2" s="1"/>
  <c r="AB143" i="2"/>
  <c r="AI143" i="2" s="1"/>
  <c r="Z143" i="2"/>
  <c r="AA143" i="2" s="1"/>
  <c r="Y143" i="2"/>
  <c r="X143" i="2"/>
  <c r="W143" i="2"/>
  <c r="V143" i="2"/>
  <c r="U143" i="2"/>
  <c r="T143" i="2"/>
  <c r="S143" i="2"/>
  <c r="R143" i="2"/>
  <c r="Q143" i="2"/>
  <c r="AR142" i="2"/>
  <c r="AQ142" i="2"/>
  <c r="AP142" i="2"/>
  <c r="AO142" i="2"/>
  <c r="AN142" i="2"/>
  <c r="AM142" i="2"/>
  <c r="AL142" i="2"/>
  <c r="AK142" i="2"/>
  <c r="AJ142" i="2"/>
  <c r="AF142" i="2"/>
  <c r="AG142" i="2" s="1"/>
  <c r="AH142" i="2" s="1"/>
  <c r="AB142" i="2"/>
  <c r="AI142" i="2" s="1"/>
  <c r="Z142" i="2"/>
  <c r="AA142" i="2" s="1"/>
  <c r="Y142" i="2"/>
  <c r="X142" i="2"/>
  <c r="W142" i="2"/>
  <c r="V142" i="2"/>
  <c r="U142" i="2"/>
  <c r="T142" i="2"/>
  <c r="S142" i="2"/>
  <c r="R142" i="2"/>
  <c r="Q142" i="2"/>
  <c r="AR141" i="2"/>
  <c r="AQ141" i="2"/>
  <c r="AP141" i="2"/>
  <c r="AO141" i="2"/>
  <c r="AN141" i="2"/>
  <c r="AM141" i="2"/>
  <c r="AL141" i="2"/>
  <c r="AK141" i="2"/>
  <c r="AJ141" i="2"/>
  <c r="AF141" i="2"/>
  <c r="AG141" i="2" s="1"/>
  <c r="AH141" i="2" s="1"/>
  <c r="AB141" i="2"/>
  <c r="AI141" i="2" s="1"/>
  <c r="Z141" i="2"/>
  <c r="AA141" i="2" s="1"/>
  <c r="Y141" i="2"/>
  <c r="X141" i="2"/>
  <c r="W141" i="2"/>
  <c r="V141" i="2"/>
  <c r="U141" i="2"/>
  <c r="T141" i="2"/>
  <c r="S141" i="2"/>
  <c r="R141" i="2"/>
  <c r="Q141" i="2"/>
  <c r="AR140" i="2"/>
  <c r="AQ140" i="2"/>
  <c r="AP140" i="2"/>
  <c r="AO140" i="2"/>
  <c r="AN140" i="2"/>
  <c r="AM140" i="2"/>
  <c r="AL140" i="2"/>
  <c r="AK140" i="2"/>
  <c r="AJ140" i="2"/>
  <c r="AF140" i="2"/>
  <c r="AG140" i="2" s="1"/>
  <c r="AH140" i="2" s="1"/>
  <c r="AB140" i="2"/>
  <c r="AI140" i="2" s="1"/>
  <c r="Z140" i="2"/>
  <c r="AA140" i="2" s="1"/>
  <c r="Y140" i="2"/>
  <c r="X140" i="2"/>
  <c r="W140" i="2"/>
  <c r="V140" i="2"/>
  <c r="U140" i="2"/>
  <c r="T140" i="2"/>
  <c r="S140" i="2"/>
  <c r="R140" i="2"/>
  <c r="Q140" i="2"/>
  <c r="AR139" i="2"/>
  <c r="AQ139" i="2"/>
  <c r="AP139" i="2"/>
  <c r="AO139" i="2"/>
  <c r="AN139" i="2"/>
  <c r="AM139" i="2"/>
  <c r="AL139" i="2"/>
  <c r="AK139" i="2"/>
  <c r="AJ139" i="2"/>
  <c r="AF139" i="2"/>
  <c r="AG139" i="2" s="1"/>
  <c r="AH139" i="2" s="1"/>
  <c r="AB139" i="2"/>
  <c r="AI139" i="2" s="1"/>
  <c r="Z139" i="2"/>
  <c r="AA139" i="2" s="1"/>
  <c r="Y139" i="2"/>
  <c r="X139" i="2"/>
  <c r="W139" i="2"/>
  <c r="V139" i="2"/>
  <c r="U139" i="2"/>
  <c r="T139" i="2"/>
  <c r="S139" i="2"/>
  <c r="R139" i="2"/>
  <c r="Q139" i="2"/>
  <c r="AR138" i="2"/>
  <c r="AQ138" i="2"/>
  <c r="AP138" i="2"/>
  <c r="AO138" i="2"/>
  <c r="AN138" i="2"/>
  <c r="AM138" i="2"/>
  <c r="AL138" i="2"/>
  <c r="AK138" i="2"/>
  <c r="AJ138" i="2"/>
  <c r="AF138" i="2"/>
  <c r="AG138" i="2" s="1"/>
  <c r="AH138" i="2" s="1"/>
  <c r="AB138" i="2"/>
  <c r="AI138" i="2" s="1"/>
  <c r="Z138" i="2"/>
  <c r="AA138" i="2" s="1"/>
  <c r="Y138" i="2"/>
  <c r="X138" i="2"/>
  <c r="W138" i="2"/>
  <c r="V138" i="2"/>
  <c r="U138" i="2"/>
  <c r="T138" i="2"/>
  <c r="S138" i="2"/>
  <c r="R138" i="2"/>
  <c r="Q138" i="2"/>
  <c r="AR137" i="2"/>
  <c r="AQ137" i="2"/>
  <c r="AP137" i="2"/>
  <c r="AO137" i="2"/>
  <c r="AN137" i="2"/>
  <c r="AM137" i="2"/>
  <c r="AL137" i="2"/>
  <c r="AK137" i="2"/>
  <c r="AJ137" i="2"/>
  <c r="AF137" i="2"/>
  <c r="AG137" i="2" s="1"/>
  <c r="AH137" i="2" s="1"/>
  <c r="AB137" i="2"/>
  <c r="AI137" i="2" s="1"/>
  <c r="Z137" i="2"/>
  <c r="AA137" i="2" s="1"/>
  <c r="Y137" i="2"/>
  <c r="X137" i="2"/>
  <c r="W137" i="2"/>
  <c r="V137" i="2"/>
  <c r="U137" i="2"/>
  <c r="T137" i="2"/>
  <c r="S137" i="2"/>
  <c r="R137" i="2"/>
  <c r="Q137" i="2"/>
  <c r="AR136" i="2"/>
  <c r="AQ136" i="2"/>
  <c r="AP136" i="2"/>
  <c r="AO136" i="2"/>
  <c r="AN136" i="2"/>
  <c r="AM136" i="2"/>
  <c r="AL136" i="2"/>
  <c r="AK136" i="2"/>
  <c r="AJ136" i="2"/>
  <c r="AF136" i="2"/>
  <c r="AG136" i="2" s="1"/>
  <c r="AH136" i="2" s="1"/>
  <c r="AB136" i="2"/>
  <c r="AI136" i="2" s="1"/>
  <c r="Z136" i="2"/>
  <c r="AA136" i="2" s="1"/>
  <c r="Y136" i="2"/>
  <c r="X136" i="2"/>
  <c r="W136" i="2"/>
  <c r="V136" i="2"/>
  <c r="U136" i="2"/>
  <c r="T136" i="2"/>
  <c r="S136" i="2"/>
  <c r="R136" i="2"/>
  <c r="Q136" i="2"/>
  <c r="AR135" i="2"/>
  <c r="AQ135" i="2"/>
  <c r="AP135" i="2"/>
  <c r="AO135" i="2"/>
  <c r="AN135" i="2"/>
  <c r="AM135" i="2"/>
  <c r="AL135" i="2"/>
  <c r="AK135" i="2"/>
  <c r="AJ135" i="2"/>
  <c r="AF135" i="2"/>
  <c r="AG135" i="2" s="1"/>
  <c r="AH135" i="2" s="1"/>
  <c r="AB135" i="2"/>
  <c r="AC135" i="2" s="1"/>
  <c r="AD135" i="2" s="1"/>
  <c r="AE135" i="2" s="1"/>
  <c r="Z135" i="2"/>
  <c r="AA135" i="2" s="1"/>
  <c r="Y135" i="2"/>
  <c r="X135" i="2"/>
  <c r="W135" i="2"/>
  <c r="V135" i="2"/>
  <c r="U135" i="2"/>
  <c r="T135" i="2"/>
  <c r="S135" i="2"/>
  <c r="R135" i="2"/>
  <c r="Q135" i="2"/>
  <c r="AR134" i="2"/>
  <c r="AQ134" i="2"/>
  <c r="AP134" i="2"/>
  <c r="AO134" i="2"/>
  <c r="AN134" i="2"/>
  <c r="AM134" i="2"/>
  <c r="AL134" i="2"/>
  <c r="AK134" i="2"/>
  <c r="AJ134" i="2"/>
  <c r="AF134" i="2"/>
  <c r="AG134" i="2" s="1"/>
  <c r="AH134" i="2" s="1"/>
  <c r="AB134" i="2"/>
  <c r="AI134" i="2" s="1"/>
  <c r="Z134" i="2"/>
  <c r="AA134" i="2" s="1"/>
  <c r="Y134" i="2"/>
  <c r="X134" i="2"/>
  <c r="W134" i="2"/>
  <c r="V134" i="2"/>
  <c r="U134" i="2"/>
  <c r="T134" i="2"/>
  <c r="S134" i="2"/>
  <c r="R134" i="2"/>
  <c r="Q134" i="2"/>
  <c r="AR133" i="2"/>
  <c r="AQ133" i="2"/>
  <c r="AP133" i="2"/>
  <c r="AO133" i="2"/>
  <c r="AN133" i="2"/>
  <c r="AM133" i="2"/>
  <c r="AL133" i="2"/>
  <c r="AK133" i="2"/>
  <c r="AJ133" i="2"/>
  <c r="AF133" i="2"/>
  <c r="AG133" i="2" s="1"/>
  <c r="AH133" i="2" s="1"/>
  <c r="AB133" i="2"/>
  <c r="AI133" i="2" s="1"/>
  <c r="Z133" i="2"/>
  <c r="AA133" i="2" s="1"/>
  <c r="Y133" i="2"/>
  <c r="X133" i="2"/>
  <c r="W133" i="2"/>
  <c r="V133" i="2"/>
  <c r="U133" i="2"/>
  <c r="T133" i="2"/>
  <c r="S133" i="2"/>
  <c r="R133" i="2"/>
  <c r="Q133" i="2"/>
  <c r="AR132" i="2"/>
  <c r="AQ132" i="2"/>
  <c r="AP132" i="2"/>
  <c r="AO132" i="2"/>
  <c r="AN132" i="2"/>
  <c r="AM132" i="2"/>
  <c r="AL132" i="2"/>
  <c r="AK132" i="2"/>
  <c r="AJ132" i="2"/>
  <c r="AF132" i="2"/>
  <c r="AG132" i="2" s="1"/>
  <c r="AH132" i="2" s="1"/>
  <c r="AB132" i="2"/>
  <c r="AI132" i="2" s="1"/>
  <c r="Z132" i="2"/>
  <c r="AA132" i="2" s="1"/>
  <c r="Y132" i="2"/>
  <c r="X132" i="2"/>
  <c r="W132" i="2"/>
  <c r="V132" i="2"/>
  <c r="U132" i="2"/>
  <c r="T132" i="2"/>
  <c r="S132" i="2"/>
  <c r="R132" i="2"/>
  <c r="Q132" i="2"/>
  <c r="AR131" i="2"/>
  <c r="AQ131" i="2"/>
  <c r="AP131" i="2"/>
  <c r="AO131" i="2"/>
  <c r="AN131" i="2"/>
  <c r="AM131" i="2"/>
  <c r="AL131" i="2"/>
  <c r="AK131" i="2"/>
  <c r="AJ131" i="2"/>
  <c r="AF131" i="2"/>
  <c r="AG131" i="2" s="1"/>
  <c r="AH131" i="2" s="1"/>
  <c r="AB131" i="2"/>
  <c r="AI131" i="2" s="1"/>
  <c r="Z131" i="2"/>
  <c r="AA131" i="2" s="1"/>
  <c r="Y131" i="2"/>
  <c r="X131" i="2"/>
  <c r="W131" i="2"/>
  <c r="V131" i="2"/>
  <c r="U131" i="2"/>
  <c r="T131" i="2"/>
  <c r="S131" i="2"/>
  <c r="R131" i="2"/>
  <c r="Q131" i="2"/>
  <c r="AR130" i="2"/>
  <c r="AQ130" i="2"/>
  <c r="AP130" i="2"/>
  <c r="AO130" i="2"/>
  <c r="AN130" i="2"/>
  <c r="AM130" i="2"/>
  <c r="AL130" i="2"/>
  <c r="AK130" i="2"/>
  <c r="AJ130" i="2"/>
  <c r="AF130" i="2"/>
  <c r="AG130" i="2" s="1"/>
  <c r="AH130" i="2" s="1"/>
  <c r="AB130" i="2"/>
  <c r="AI130" i="2" s="1"/>
  <c r="Z130" i="2"/>
  <c r="AA130" i="2" s="1"/>
  <c r="Y130" i="2"/>
  <c r="X130" i="2"/>
  <c r="W130" i="2"/>
  <c r="V130" i="2"/>
  <c r="U130" i="2"/>
  <c r="T130" i="2"/>
  <c r="S130" i="2"/>
  <c r="R130" i="2"/>
  <c r="Q130" i="2"/>
  <c r="AR129" i="2"/>
  <c r="AQ129" i="2"/>
  <c r="AP129" i="2"/>
  <c r="AO129" i="2"/>
  <c r="AN129" i="2"/>
  <c r="AM129" i="2"/>
  <c r="AL129" i="2"/>
  <c r="AK129" i="2"/>
  <c r="AJ129" i="2"/>
  <c r="AF129" i="2"/>
  <c r="AG129" i="2" s="1"/>
  <c r="AH129" i="2" s="1"/>
  <c r="AB129" i="2"/>
  <c r="AI129" i="2" s="1"/>
  <c r="Z129" i="2"/>
  <c r="AA129" i="2" s="1"/>
  <c r="Y129" i="2"/>
  <c r="X129" i="2"/>
  <c r="W129" i="2"/>
  <c r="V129" i="2"/>
  <c r="U129" i="2"/>
  <c r="T129" i="2"/>
  <c r="S129" i="2"/>
  <c r="R129" i="2"/>
  <c r="Q129" i="2"/>
  <c r="AR128" i="2"/>
  <c r="AQ128" i="2"/>
  <c r="AP128" i="2"/>
  <c r="AO128" i="2"/>
  <c r="AN128" i="2"/>
  <c r="AM128" i="2"/>
  <c r="AL128" i="2"/>
  <c r="AK128" i="2"/>
  <c r="AJ128" i="2"/>
  <c r="AF128" i="2"/>
  <c r="AG128" i="2" s="1"/>
  <c r="AH128" i="2" s="1"/>
  <c r="AB128" i="2"/>
  <c r="AI128" i="2" s="1"/>
  <c r="Z128" i="2"/>
  <c r="AA128" i="2" s="1"/>
  <c r="Y128" i="2"/>
  <c r="X128" i="2"/>
  <c r="W128" i="2"/>
  <c r="V128" i="2"/>
  <c r="U128" i="2"/>
  <c r="T128" i="2"/>
  <c r="S128" i="2"/>
  <c r="R128" i="2"/>
  <c r="Q128" i="2"/>
  <c r="AR127" i="2"/>
  <c r="AQ127" i="2"/>
  <c r="AP127" i="2"/>
  <c r="AO127" i="2"/>
  <c r="AN127" i="2"/>
  <c r="AM127" i="2"/>
  <c r="AL127" i="2"/>
  <c r="AK127" i="2"/>
  <c r="AJ127" i="2"/>
  <c r="AF127" i="2"/>
  <c r="AG127" i="2" s="1"/>
  <c r="AH127" i="2" s="1"/>
  <c r="AB127" i="2"/>
  <c r="AI127" i="2" s="1"/>
  <c r="Z127" i="2"/>
  <c r="AA127" i="2" s="1"/>
  <c r="Y127" i="2"/>
  <c r="X127" i="2"/>
  <c r="W127" i="2"/>
  <c r="V127" i="2"/>
  <c r="U127" i="2"/>
  <c r="T127" i="2"/>
  <c r="S127" i="2"/>
  <c r="R127" i="2"/>
  <c r="Q127" i="2"/>
  <c r="AR126" i="2"/>
  <c r="AQ126" i="2"/>
  <c r="AP126" i="2"/>
  <c r="AO126" i="2"/>
  <c r="AN126" i="2"/>
  <c r="AM126" i="2"/>
  <c r="AL126" i="2"/>
  <c r="AK126" i="2"/>
  <c r="AJ126" i="2"/>
  <c r="AF126" i="2"/>
  <c r="AG126" i="2" s="1"/>
  <c r="AH126" i="2" s="1"/>
  <c r="AB126" i="2"/>
  <c r="AI126" i="2" s="1"/>
  <c r="Z126" i="2"/>
  <c r="AA126" i="2" s="1"/>
  <c r="Y126" i="2"/>
  <c r="X126" i="2"/>
  <c r="W126" i="2"/>
  <c r="V126" i="2"/>
  <c r="U126" i="2"/>
  <c r="T126" i="2"/>
  <c r="S126" i="2"/>
  <c r="R126" i="2"/>
  <c r="Q126" i="2"/>
  <c r="AR125" i="2"/>
  <c r="AQ125" i="2"/>
  <c r="AP125" i="2"/>
  <c r="AO125" i="2"/>
  <c r="AN125" i="2"/>
  <c r="AM125" i="2"/>
  <c r="AL125" i="2"/>
  <c r="AK125" i="2"/>
  <c r="AJ125" i="2"/>
  <c r="AF125" i="2"/>
  <c r="AG125" i="2" s="1"/>
  <c r="AH125" i="2" s="1"/>
  <c r="AB125" i="2"/>
  <c r="AI125" i="2" s="1"/>
  <c r="Z125" i="2"/>
  <c r="AA125" i="2" s="1"/>
  <c r="Y125" i="2"/>
  <c r="X125" i="2"/>
  <c r="W125" i="2"/>
  <c r="V125" i="2"/>
  <c r="U125" i="2"/>
  <c r="T125" i="2"/>
  <c r="S125" i="2"/>
  <c r="R125" i="2"/>
  <c r="Q125" i="2"/>
  <c r="AR124" i="2"/>
  <c r="AQ124" i="2"/>
  <c r="AP124" i="2"/>
  <c r="AO124" i="2"/>
  <c r="AN124" i="2"/>
  <c r="AM124" i="2"/>
  <c r="AL124" i="2"/>
  <c r="AK124" i="2"/>
  <c r="AJ124" i="2"/>
  <c r="AF124" i="2"/>
  <c r="AG124" i="2" s="1"/>
  <c r="AH124" i="2" s="1"/>
  <c r="AB124" i="2"/>
  <c r="AI124" i="2" s="1"/>
  <c r="Z124" i="2"/>
  <c r="AA124" i="2" s="1"/>
  <c r="Y124" i="2"/>
  <c r="X124" i="2"/>
  <c r="W124" i="2"/>
  <c r="V124" i="2"/>
  <c r="U124" i="2"/>
  <c r="T124" i="2"/>
  <c r="S124" i="2"/>
  <c r="R124" i="2"/>
  <c r="Q124" i="2"/>
  <c r="AR123" i="2"/>
  <c r="AQ123" i="2"/>
  <c r="AP123" i="2"/>
  <c r="AO123" i="2"/>
  <c r="AN123" i="2"/>
  <c r="AM123" i="2"/>
  <c r="AL123" i="2"/>
  <c r="AK123" i="2"/>
  <c r="AJ123" i="2"/>
  <c r="AF123" i="2"/>
  <c r="AG123" i="2" s="1"/>
  <c r="AH123" i="2" s="1"/>
  <c r="AB123" i="2"/>
  <c r="AI123" i="2" s="1"/>
  <c r="Z123" i="2"/>
  <c r="AA123" i="2" s="1"/>
  <c r="Y123" i="2"/>
  <c r="X123" i="2"/>
  <c r="W123" i="2"/>
  <c r="V123" i="2"/>
  <c r="U123" i="2"/>
  <c r="T123" i="2"/>
  <c r="S123" i="2"/>
  <c r="R123" i="2"/>
  <c r="Q123" i="2"/>
  <c r="AR122" i="2"/>
  <c r="AQ122" i="2"/>
  <c r="AP122" i="2"/>
  <c r="AO122" i="2"/>
  <c r="AN122" i="2"/>
  <c r="AM122" i="2"/>
  <c r="AL122" i="2"/>
  <c r="AK122" i="2"/>
  <c r="AJ122" i="2"/>
  <c r="AF122" i="2"/>
  <c r="AG122" i="2" s="1"/>
  <c r="AH122" i="2" s="1"/>
  <c r="AB122" i="2"/>
  <c r="AI122" i="2" s="1"/>
  <c r="Z122" i="2"/>
  <c r="AA122" i="2" s="1"/>
  <c r="Y122" i="2"/>
  <c r="X122" i="2"/>
  <c r="W122" i="2"/>
  <c r="V122" i="2"/>
  <c r="U122" i="2"/>
  <c r="T122" i="2"/>
  <c r="S122" i="2"/>
  <c r="R122" i="2"/>
  <c r="Q122" i="2"/>
  <c r="AR121" i="2"/>
  <c r="AQ121" i="2"/>
  <c r="AP121" i="2"/>
  <c r="AO121" i="2"/>
  <c r="AN121" i="2"/>
  <c r="AM121" i="2"/>
  <c r="AL121" i="2"/>
  <c r="AK121" i="2"/>
  <c r="AJ121" i="2"/>
  <c r="AF121" i="2"/>
  <c r="AG121" i="2" s="1"/>
  <c r="AH121" i="2" s="1"/>
  <c r="AB121" i="2"/>
  <c r="AI121" i="2" s="1"/>
  <c r="Z121" i="2"/>
  <c r="AA121" i="2" s="1"/>
  <c r="Y121" i="2"/>
  <c r="X121" i="2"/>
  <c r="W121" i="2"/>
  <c r="V121" i="2"/>
  <c r="U121" i="2"/>
  <c r="T121" i="2"/>
  <c r="S121" i="2"/>
  <c r="R121" i="2"/>
  <c r="Q121" i="2"/>
  <c r="AR120" i="2"/>
  <c r="AQ120" i="2"/>
  <c r="AP120" i="2"/>
  <c r="AO120" i="2"/>
  <c r="AN120" i="2"/>
  <c r="AM120" i="2"/>
  <c r="AL120" i="2"/>
  <c r="AK120" i="2"/>
  <c r="AJ120" i="2"/>
  <c r="AF120" i="2"/>
  <c r="AG120" i="2" s="1"/>
  <c r="AH120" i="2" s="1"/>
  <c r="AB120" i="2"/>
  <c r="AI120" i="2" s="1"/>
  <c r="Z120" i="2"/>
  <c r="AA120" i="2" s="1"/>
  <c r="Y120" i="2"/>
  <c r="X120" i="2"/>
  <c r="W120" i="2"/>
  <c r="V120" i="2"/>
  <c r="U120" i="2"/>
  <c r="T120" i="2"/>
  <c r="S120" i="2"/>
  <c r="R120" i="2"/>
  <c r="Q120" i="2"/>
  <c r="AR119" i="2"/>
  <c r="AQ119" i="2"/>
  <c r="AP119" i="2"/>
  <c r="AO119" i="2"/>
  <c r="AN119" i="2"/>
  <c r="AM119" i="2"/>
  <c r="AL119" i="2"/>
  <c r="AK119" i="2"/>
  <c r="AJ119" i="2"/>
  <c r="AF119" i="2"/>
  <c r="AG119" i="2" s="1"/>
  <c r="AH119" i="2" s="1"/>
  <c r="AB119" i="2"/>
  <c r="AI119" i="2" s="1"/>
  <c r="Z119" i="2"/>
  <c r="AA119" i="2" s="1"/>
  <c r="Y119" i="2"/>
  <c r="X119" i="2"/>
  <c r="W119" i="2"/>
  <c r="V119" i="2"/>
  <c r="U119" i="2"/>
  <c r="T119" i="2"/>
  <c r="S119" i="2"/>
  <c r="R119" i="2"/>
  <c r="Q119" i="2"/>
  <c r="AR118" i="2"/>
  <c r="AQ118" i="2"/>
  <c r="AP118" i="2"/>
  <c r="AO118" i="2"/>
  <c r="AN118" i="2"/>
  <c r="AM118" i="2"/>
  <c r="AL118" i="2"/>
  <c r="AK118" i="2"/>
  <c r="AJ118" i="2"/>
  <c r="AF118" i="2"/>
  <c r="AG118" i="2" s="1"/>
  <c r="AH118" i="2" s="1"/>
  <c r="AB118" i="2"/>
  <c r="AI118" i="2" s="1"/>
  <c r="Z118" i="2"/>
  <c r="AA118" i="2" s="1"/>
  <c r="Y118" i="2"/>
  <c r="X118" i="2"/>
  <c r="W118" i="2"/>
  <c r="V118" i="2"/>
  <c r="U118" i="2"/>
  <c r="T118" i="2"/>
  <c r="S118" i="2"/>
  <c r="R118" i="2"/>
  <c r="Q118" i="2"/>
  <c r="AR117" i="2"/>
  <c r="AQ117" i="2"/>
  <c r="AP117" i="2"/>
  <c r="AO117" i="2"/>
  <c r="AN117" i="2"/>
  <c r="AM117" i="2"/>
  <c r="AL117" i="2"/>
  <c r="AK117" i="2"/>
  <c r="AJ117" i="2"/>
  <c r="AF117" i="2"/>
  <c r="AG117" i="2" s="1"/>
  <c r="AH117" i="2" s="1"/>
  <c r="AB117" i="2"/>
  <c r="AI117" i="2" s="1"/>
  <c r="Z117" i="2"/>
  <c r="AA117" i="2" s="1"/>
  <c r="Y117" i="2"/>
  <c r="X117" i="2"/>
  <c r="W117" i="2"/>
  <c r="V117" i="2"/>
  <c r="U117" i="2"/>
  <c r="T117" i="2"/>
  <c r="S117" i="2"/>
  <c r="R117" i="2"/>
  <c r="Q117" i="2"/>
  <c r="AR116" i="2"/>
  <c r="AQ116" i="2"/>
  <c r="AP116" i="2"/>
  <c r="AO116" i="2"/>
  <c r="AN116" i="2"/>
  <c r="AM116" i="2"/>
  <c r="AL116" i="2"/>
  <c r="AK116" i="2"/>
  <c r="AJ116" i="2"/>
  <c r="AF116" i="2"/>
  <c r="AG116" i="2" s="1"/>
  <c r="AH116" i="2" s="1"/>
  <c r="AB116" i="2"/>
  <c r="AI116" i="2" s="1"/>
  <c r="Z116" i="2"/>
  <c r="AA116" i="2" s="1"/>
  <c r="Y116" i="2"/>
  <c r="X116" i="2"/>
  <c r="W116" i="2"/>
  <c r="V116" i="2"/>
  <c r="U116" i="2"/>
  <c r="T116" i="2"/>
  <c r="S116" i="2"/>
  <c r="R116" i="2"/>
  <c r="Q116" i="2"/>
  <c r="AR115" i="2"/>
  <c r="AQ115" i="2"/>
  <c r="AP115" i="2"/>
  <c r="AO115" i="2"/>
  <c r="AN115" i="2"/>
  <c r="AM115" i="2"/>
  <c r="AL115" i="2"/>
  <c r="AK115" i="2"/>
  <c r="AJ115" i="2"/>
  <c r="AF115" i="2"/>
  <c r="AG115" i="2" s="1"/>
  <c r="AH115" i="2" s="1"/>
  <c r="AB115" i="2"/>
  <c r="AC115" i="2" s="1"/>
  <c r="AD115" i="2" s="1"/>
  <c r="AE115" i="2" s="1"/>
  <c r="Z115" i="2"/>
  <c r="AA115" i="2" s="1"/>
  <c r="Y115" i="2"/>
  <c r="X115" i="2"/>
  <c r="W115" i="2"/>
  <c r="V115" i="2"/>
  <c r="U115" i="2"/>
  <c r="T115" i="2"/>
  <c r="S115" i="2"/>
  <c r="R115" i="2"/>
  <c r="Q115" i="2"/>
  <c r="AR114" i="2"/>
  <c r="AQ114" i="2"/>
  <c r="AP114" i="2"/>
  <c r="AO114" i="2"/>
  <c r="AN114" i="2"/>
  <c r="AM114" i="2"/>
  <c r="AL114" i="2"/>
  <c r="AK114" i="2"/>
  <c r="AJ114" i="2"/>
  <c r="AF114" i="2"/>
  <c r="AG114" i="2" s="1"/>
  <c r="AH114" i="2" s="1"/>
  <c r="AB114" i="2"/>
  <c r="AI114" i="2" s="1"/>
  <c r="Z114" i="2"/>
  <c r="AA114" i="2" s="1"/>
  <c r="Y114" i="2"/>
  <c r="X114" i="2"/>
  <c r="W114" i="2"/>
  <c r="V114" i="2"/>
  <c r="U114" i="2"/>
  <c r="T114" i="2"/>
  <c r="S114" i="2"/>
  <c r="R114" i="2"/>
  <c r="Q114" i="2"/>
  <c r="AR113" i="2"/>
  <c r="AQ113" i="2"/>
  <c r="AP113" i="2"/>
  <c r="AO113" i="2"/>
  <c r="AN113" i="2"/>
  <c r="AM113" i="2"/>
  <c r="AL113" i="2"/>
  <c r="AK113" i="2"/>
  <c r="AJ113" i="2"/>
  <c r="AF113" i="2"/>
  <c r="AG113" i="2" s="1"/>
  <c r="AH113" i="2" s="1"/>
  <c r="AB113" i="2"/>
  <c r="AI113" i="2" s="1"/>
  <c r="Z113" i="2"/>
  <c r="AA113" i="2" s="1"/>
  <c r="Y113" i="2"/>
  <c r="X113" i="2"/>
  <c r="W113" i="2"/>
  <c r="V113" i="2"/>
  <c r="U113" i="2"/>
  <c r="T113" i="2"/>
  <c r="S113" i="2"/>
  <c r="R113" i="2"/>
  <c r="Q113" i="2"/>
  <c r="AR112" i="2"/>
  <c r="AQ112" i="2"/>
  <c r="AP112" i="2"/>
  <c r="AO112" i="2"/>
  <c r="AN112" i="2"/>
  <c r="AM112" i="2"/>
  <c r="AL112" i="2"/>
  <c r="AK112" i="2"/>
  <c r="AJ112" i="2"/>
  <c r="AF112" i="2"/>
  <c r="AG112" i="2" s="1"/>
  <c r="AH112" i="2" s="1"/>
  <c r="AB112" i="2"/>
  <c r="AI112" i="2" s="1"/>
  <c r="Z112" i="2"/>
  <c r="AA112" i="2" s="1"/>
  <c r="Y112" i="2"/>
  <c r="X112" i="2"/>
  <c r="W112" i="2"/>
  <c r="V112" i="2"/>
  <c r="U112" i="2"/>
  <c r="T112" i="2"/>
  <c r="S112" i="2"/>
  <c r="R112" i="2"/>
  <c r="Q112" i="2"/>
  <c r="AR111" i="2"/>
  <c r="AQ111" i="2"/>
  <c r="AP111" i="2"/>
  <c r="AO111" i="2"/>
  <c r="AN111" i="2"/>
  <c r="AM111" i="2"/>
  <c r="AL111" i="2"/>
  <c r="AK111" i="2"/>
  <c r="AJ111" i="2"/>
  <c r="AF111" i="2"/>
  <c r="AG111" i="2" s="1"/>
  <c r="AH111" i="2" s="1"/>
  <c r="AB111" i="2"/>
  <c r="AI111" i="2" s="1"/>
  <c r="Z111" i="2"/>
  <c r="AA111" i="2" s="1"/>
  <c r="Y111" i="2"/>
  <c r="X111" i="2"/>
  <c r="W111" i="2"/>
  <c r="V111" i="2"/>
  <c r="U111" i="2"/>
  <c r="T111" i="2"/>
  <c r="S111" i="2"/>
  <c r="R111" i="2"/>
  <c r="Q111" i="2"/>
  <c r="AR110" i="2"/>
  <c r="AQ110" i="2"/>
  <c r="AP110" i="2"/>
  <c r="AO110" i="2"/>
  <c r="AN110" i="2"/>
  <c r="AM110" i="2"/>
  <c r="AL110" i="2"/>
  <c r="AK110" i="2"/>
  <c r="AJ110" i="2"/>
  <c r="AF110" i="2"/>
  <c r="AG110" i="2" s="1"/>
  <c r="AH110" i="2" s="1"/>
  <c r="AB110" i="2"/>
  <c r="AI110" i="2" s="1"/>
  <c r="Z110" i="2"/>
  <c r="AA110" i="2" s="1"/>
  <c r="Y110" i="2"/>
  <c r="X110" i="2"/>
  <c r="W110" i="2"/>
  <c r="V110" i="2"/>
  <c r="U110" i="2"/>
  <c r="T110" i="2"/>
  <c r="S110" i="2"/>
  <c r="R110" i="2"/>
  <c r="Q110" i="2"/>
  <c r="AR109" i="2"/>
  <c r="AQ109" i="2"/>
  <c r="AP109" i="2"/>
  <c r="AO109" i="2"/>
  <c r="AN109" i="2"/>
  <c r="AM109" i="2"/>
  <c r="AL109" i="2"/>
  <c r="AK109" i="2"/>
  <c r="AJ109" i="2"/>
  <c r="AF109" i="2"/>
  <c r="AG109" i="2" s="1"/>
  <c r="AH109" i="2" s="1"/>
  <c r="AB109" i="2"/>
  <c r="AI109" i="2" s="1"/>
  <c r="Z109" i="2"/>
  <c r="AA109" i="2" s="1"/>
  <c r="Y109" i="2"/>
  <c r="X109" i="2"/>
  <c r="W109" i="2"/>
  <c r="V109" i="2"/>
  <c r="U109" i="2"/>
  <c r="T109" i="2"/>
  <c r="S109" i="2"/>
  <c r="R109" i="2"/>
  <c r="Q109" i="2"/>
  <c r="AR108" i="2"/>
  <c r="AQ108" i="2"/>
  <c r="AP108" i="2"/>
  <c r="AO108" i="2"/>
  <c r="AN108" i="2"/>
  <c r="AM108" i="2"/>
  <c r="AL108" i="2"/>
  <c r="AK108" i="2"/>
  <c r="AJ108" i="2"/>
  <c r="AF108" i="2"/>
  <c r="AG108" i="2" s="1"/>
  <c r="AH108" i="2" s="1"/>
  <c r="AB108" i="2"/>
  <c r="AI108" i="2" s="1"/>
  <c r="Z108" i="2"/>
  <c r="AA108" i="2" s="1"/>
  <c r="Y108" i="2"/>
  <c r="X108" i="2"/>
  <c r="W108" i="2"/>
  <c r="V108" i="2"/>
  <c r="U108" i="2"/>
  <c r="T108" i="2"/>
  <c r="S108" i="2"/>
  <c r="R108" i="2"/>
  <c r="Q108" i="2"/>
  <c r="AR107" i="2"/>
  <c r="AQ107" i="2"/>
  <c r="AP107" i="2"/>
  <c r="AO107" i="2"/>
  <c r="AN107" i="2"/>
  <c r="AM107" i="2"/>
  <c r="AL107" i="2"/>
  <c r="AK107" i="2"/>
  <c r="AJ107" i="2"/>
  <c r="AF107" i="2"/>
  <c r="AG107" i="2" s="1"/>
  <c r="AH107" i="2" s="1"/>
  <c r="AB107" i="2"/>
  <c r="AI107" i="2" s="1"/>
  <c r="Z107" i="2"/>
  <c r="AA107" i="2" s="1"/>
  <c r="Y107" i="2"/>
  <c r="X107" i="2"/>
  <c r="W107" i="2"/>
  <c r="V107" i="2"/>
  <c r="U107" i="2"/>
  <c r="T107" i="2"/>
  <c r="S107" i="2"/>
  <c r="R107" i="2"/>
  <c r="Q107" i="2"/>
  <c r="AR106" i="2"/>
  <c r="AQ106" i="2"/>
  <c r="AP106" i="2"/>
  <c r="AO106" i="2"/>
  <c r="AN106" i="2"/>
  <c r="AM106" i="2"/>
  <c r="AL106" i="2"/>
  <c r="AK106" i="2"/>
  <c r="AJ106" i="2"/>
  <c r="AF106" i="2"/>
  <c r="AG106" i="2" s="1"/>
  <c r="AH106" i="2" s="1"/>
  <c r="AB106" i="2"/>
  <c r="AI106" i="2" s="1"/>
  <c r="Z106" i="2"/>
  <c r="AA106" i="2" s="1"/>
  <c r="Y106" i="2"/>
  <c r="X106" i="2"/>
  <c r="W106" i="2"/>
  <c r="V106" i="2"/>
  <c r="U106" i="2"/>
  <c r="T106" i="2"/>
  <c r="S106" i="2"/>
  <c r="R106" i="2"/>
  <c r="Q106" i="2"/>
  <c r="AR105" i="2"/>
  <c r="AQ105" i="2"/>
  <c r="AP105" i="2"/>
  <c r="AO105" i="2"/>
  <c r="AN105" i="2"/>
  <c r="AM105" i="2"/>
  <c r="AL105" i="2"/>
  <c r="AK105" i="2"/>
  <c r="AJ105" i="2"/>
  <c r="AF105" i="2"/>
  <c r="AG105" i="2" s="1"/>
  <c r="AH105" i="2" s="1"/>
  <c r="AB105" i="2"/>
  <c r="AI105" i="2" s="1"/>
  <c r="Z105" i="2"/>
  <c r="AA105" i="2" s="1"/>
  <c r="Y105" i="2"/>
  <c r="X105" i="2"/>
  <c r="W105" i="2"/>
  <c r="V105" i="2"/>
  <c r="U105" i="2"/>
  <c r="T105" i="2"/>
  <c r="S105" i="2"/>
  <c r="R105" i="2"/>
  <c r="Q105" i="2"/>
  <c r="AR104" i="2"/>
  <c r="AQ104" i="2"/>
  <c r="AP104" i="2"/>
  <c r="AO104" i="2"/>
  <c r="AN104" i="2"/>
  <c r="AM104" i="2"/>
  <c r="AL104" i="2"/>
  <c r="AK104" i="2"/>
  <c r="AJ104" i="2"/>
  <c r="AF104" i="2"/>
  <c r="AG104" i="2" s="1"/>
  <c r="AH104" i="2" s="1"/>
  <c r="AB104" i="2"/>
  <c r="AI104" i="2" s="1"/>
  <c r="Z104" i="2"/>
  <c r="AA104" i="2" s="1"/>
  <c r="Y104" i="2"/>
  <c r="X104" i="2"/>
  <c r="W104" i="2"/>
  <c r="V104" i="2"/>
  <c r="U104" i="2"/>
  <c r="T104" i="2"/>
  <c r="S104" i="2"/>
  <c r="R104" i="2"/>
  <c r="Q104" i="2"/>
  <c r="AR103" i="2"/>
  <c r="AQ103" i="2"/>
  <c r="AP103" i="2"/>
  <c r="AO103" i="2"/>
  <c r="AN103" i="2"/>
  <c r="AM103" i="2"/>
  <c r="AL103" i="2"/>
  <c r="AK103" i="2"/>
  <c r="AJ103" i="2"/>
  <c r="AF103" i="2"/>
  <c r="AG103" i="2" s="1"/>
  <c r="AH103" i="2" s="1"/>
  <c r="AB103" i="2"/>
  <c r="AI103" i="2" s="1"/>
  <c r="Z103" i="2"/>
  <c r="AA103" i="2" s="1"/>
  <c r="Y103" i="2"/>
  <c r="X103" i="2"/>
  <c r="W103" i="2"/>
  <c r="V103" i="2"/>
  <c r="U103" i="2"/>
  <c r="T103" i="2"/>
  <c r="S103" i="2"/>
  <c r="R103" i="2"/>
  <c r="Q103" i="2"/>
  <c r="AR102" i="2"/>
  <c r="AQ102" i="2"/>
  <c r="AP102" i="2"/>
  <c r="AO102" i="2"/>
  <c r="AN102" i="2"/>
  <c r="AM102" i="2"/>
  <c r="AL102" i="2"/>
  <c r="AK102" i="2"/>
  <c r="AJ102" i="2"/>
  <c r="AF102" i="2"/>
  <c r="AG102" i="2" s="1"/>
  <c r="AH102" i="2" s="1"/>
  <c r="AB102" i="2"/>
  <c r="AI102" i="2" s="1"/>
  <c r="Z102" i="2"/>
  <c r="AA102" i="2" s="1"/>
  <c r="Y102" i="2"/>
  <c r="X102" i="2"/>
  <c r="W102" i="2"/>
  <c r="V102" i="2"/>
  <c r="U102" i="2"/>
  <c r="T102" i="2"/>
  <c r="S102" i="2"/>
  <c r="R102" i="2"/>
  <c r="Q102" i="2"/>
  <c r="AR101" i="2"/>
  <c r="AQ101" i="2"/>
  <c r="AP101" i="2"/>
  <c r="AO101" i="2"/>
  <c r="AN101" i="2"/>
  <c r="AM101" i="2"/>
  <c r="AL101" i="2"/>
  <c r="AK101" i="2"/>
  <c r="AJ101" i="2"/>
  <c r="AF101" i="2"/>
  <c r="AG101" i="2" s="1"/>
  <c r="AH101" i="2" s="1"/>
  <c r="AB101" i="2"/>
  <c r="AI101" i="2" s="1"/>
  <c r="Z101" i="2"/>
  <c r="AA101" i="2" s="1"/>
  <c r="Y101" i="2"/>
  <c r="X101" i="2"/>
  <c r="W101" i="2"/>
  <c r="V101" i="2"/>
  <c r="U101" i="2"/>
  <c r="T101" i="2"/>
  <c r="S101" i="2"/>
  <c r="R101" i="2"/>
  <c r="Q101" i="2"/>
  <c r="AR100" i="2"/>
  <c r="AQ100" i="2"/>
  <c r="AP100" i="2"/>
  <c r="AO100" i="2"/>
  <c r="AN100" i="2"/>
  <c r="AM100" i="2"/>
  <c r="AL100" i="2"/>
  <c r="AK100" i="2"/>
  <c r="AJ100" i="2"/>
  <c r="AF100" i="2"/>
  <c r="AG100" i="2" s="1"/>
  <c r="AH100" i="2" s="1"/>
  <c r="AB100" i="2"/>
  <c r="AI100" i="2" s="1"/>
  <c r="Z100" i="2"/>
  <c r="AA100" i="2" s="1"/>
  <c r="Y100" i="2"/>
  <c r="X100" i="2"/>
  <c r="W100" i="2"/>
  <c r="V100" i="2"/>
  <c r="U100" i="2"/>
  <c r="T100" i="2"/>
  <c r="S100" i="2"/>
  <c r="R100" i="2"/>
  <c r="Q100" i="2"/>
  <c r="AR99" i="2"/>
  <c r="AQ99" i="2"/>
  <c r="AP99" i="2"/>
  <c r="AO99" i="2"/>
  <c r="AN99" i="2"/>
  <c r="AM99" i="2"/>
  <c r="AL99" i="2"/>
  <c r="AK99" i="2"/>
  <c r="AJ99" i="2"/>
  <c r="AF99" i="2"/>
  <c r="AG99" i="2" s="1"/>
  <c r="AH99" i="2" s="1"/>
  <c r="AB99" i="2"/>
  <c r="AI99" i="2" s="1"/>
  <c r="Z99" i="2"/>
  <c r="AA99" i="2" s="1"/>
  <c r="Y99" i="2"/>
  <c r="X99" i="2"/>
  <c r="W99" i="2"/>
  <c r="V99" i="2"/>
  <c r="U99" i="2"/>
  <c r="T99" i="2"/>
  <c r="S99" i="2"/>
  <c r="R99" i="2"/>
  <c r="Q99" i="2"/>
  <c r="AR98" i="2"/>
  <c r="AQ98" i="2"/>
  <c r="AP98" i="2"/>
  <c r="AO98" i="2"/>
  <c r="AN98" i="2"/>
  <c r="AM98" i="2"/>
  <c r="AL98" i="2"/>
  <c r="AK98" i="2"/>
  <c r="AJ98" i="2"/>
  <c r="AF98" i="2"/>
  <c r="AG98" i="2" s="1"/>
  <c r="AH98" i="2" s="1"/>
  <c r="AB98" i="2"/>
  <c r="AI98" i="2" s="1"/>
  <c r="Z98" i="2"/>
  <c r="AA98" i="2" s="1"/>
  <c r="Y98" i="2"/>
  <c r="X98" i="2"/>
  <c r="W98" i="2"/>
  <c r="V98" i="2"/>
  <c r="U98" i="2"/>
  <c r="T98" i="2"/>
  <c r="S98" i="2"/>
  <c r="R98" i="2"/>
  <c r="Q98" i="2"/>
  <c r="AR97" i="2"/>
  <c r="AQ97" i="2"/>
  <c r="AP97" i="2"/>
  <c r="AO97" i="2"/>
  <c r="AN97" i="2"/>
  <c r="AM97" i="2"/>
  <c r="AL97" i="2"/>
  <c r="AK97" i="2"/>
  <c r="AJ97" i="2"/>
  <c r="AF97" i="2"/>
  <c r="AG97" i="2" s="1"/>
  <c r="AH97" i="2" s="1"/>
  <c r="AB97" i="2"/>
  <c r="AI97" i="2" s="1"/>
  <c r="Z97" i="2"/>
  <c r="AA97" i="2" s="1"/>
  <c r="Y97" i="2"/>
  <c r="X97" i="2"/>
  <c r="W97" i="2"/>
  <c r="V97" i="2"/>
  <c r="U97" i="2"/>
  <c r="T97" i="2"/>
  <c r="S97" i="2"/>
  <c r="R97" i="2"/>
  <c r="Q97" i="2"/>
  <c r="AR96" i="2"/>
  <c r="AQ96" i="2"/>
  <c r="AP96" i="2"/>
  <c r="AO96" i="2"/>
  <c r="AN96" i="2"/>
  <c r="AM96" i="2"/>
  <c r="AL96" i="2"/>
  <c r="AK96" i="2"/>
  <c r="AJ96" i="2"/>
  <c r="AF96" i="2"/>
  <c r="AG96" i="2" s="1"/>
  <c r="AH96" i="2" s="1"/>
  <c r="AB96" i="2"/>
  <c r="AI96" i="2" s="1"/>
  <c r="Z96" i="2"/>
  <c r="AA96" i="2" s="1"/>
  <c r="Y96" i="2"/>
  <c r="X96" i="2"/>
  <c r="W96" i="2"/>
  <c r="V96" i="2"/>
  <c r="U96" i="2"/>
  <c r="T96" i="2"/>
  <c r="S96" i="2"/>
  <c r="R96" i="2"/>
  <c r="Q96" i="2"/>
  <c r="AR95" i="2"/>
  <c r="AQ95" i="2"/>
  <c r="AP95" i="2"/>
  <c r="AO95" i="2"/>
  <c r="AN95" i="2"/>
  <c r="AM95" i="2"/>
  <c r="AL95" i="2"/>
  <c r="AK95" i="2"/>
  <c r="AJ95" i="2"/>
  <c r="AF95" i="2"/>
  <c r="AG95" i="2" s="1"/>
  <c r="AH95" i="2" s="1"/>
  <c r="AB95" i="2"/>
  <c r="AC95" i="2" s="1"/>
  <c r="AD95" i="2" s="1"/>
  <c r="AE95" i="2" s="1"/>
  <c r="Z95" i="2"/>
  <c r="AA95" i="2" s="1"/>
  <c r="Y95" i="2"/>
  <c r="X95" i="2"/>
  <c r="W95" i="2"/>
  <c r="V95" i="2"/>
  <c r="U95" i="2"/>
  <c r="T95" i="2"/>
  <c r="S95" i="2"/>
  <c r="R95" i="2"/>
  <c r="Q95" i="2"/>
  <c r="AR94" i="2"/>
  <c r="AQ94" i="2"/>
  <c r="AP94" i="2"/>
  <c r="AO94" i="2"/>
  <c r="AN94" i="2"/>
  <c r="AM94" i="2"/>
  <c r="AL94" i="2"/>
  <c r="AK94" i="2"/>
  <c r="AJ94" i="2"/>
  <c r="AF94" i="2"/>
  <c r="AG94" i="2" s="1"/>
  <c r="AH94" i="2" s="1"/>
  <c r="AB94" i="2"/>
  <c r="AI94" i="2" s="1"/>
  <c r="Z94" i="2"/>
  <c r="AA94" i="2" s="1"/>
  <c r="Y94" i="2"/>
  <c r="X94" i="2"/>
  <c r="W94" i="2"/>
  <c r="V94" i="2"/>
  <c r="U94" i="2"/>
  <c r="T94" i="2"/>
  <c r="S94" i="2"/>
  <c r="R94" i="2"/>
  <c r="Q94" i="2"/>
  <c r="AR93" i="2"/>
  <c r="AQ93" i="2"/>
  <c r="AP93" i="2"/>
  <c r="AO93" i="2"/>
  <c r="AN93" i="2"/>
  <c r="AM93" i="2"/>
  <c r="AL93" i="2"/>
  <c r="AK93" i="2"/>
  <c r="AJ93" i="2"/>
  <c r="AF93" i="2"/>
  <c r="AG93" i="2" s="1"/>
  <c r="AH93" i="2" s="1"/>
  <c r="AB93" i="2"/>
  <c r="AI93" i="2" s="1"/>
  <c r="Z93" i="2"/>
  <c r="AA93" i="2" s="1"/>
  <c r="Y93" i="2"/>
  <c r="X93" i="2"/>
  <c r="W93" i="2"/>
  <c r="V93" i="2"/>
  <c r="U93" i="2"/>
  <c r="T93" i="2"/>
  <c r="S93" i="2"/>
  <c r="R93" i="2"/>
  <c r="Q93" i="2"/>
  <c r="AR92" i="2"/>
  <c r="AQ92" i="2"/>
  <c r="AP92" i="2"/>
  <c r="AO92" i="2"/>
  <c r="AN92" i="2"/>
  <c r="AM92" i="2"/>
  <c r="AL92" i="2"/>
  <c r="AK92" i="2"/>
  <c r="AJ92" i="2"/>
  <c r="AF92" i="2"/>
  <c r="AG92" i="2" s="1"/>
  <c r="AH92" i="2" s="1"/>
  <c r="AB92" i="2"/>
  <c r="Z92" i="2"/>
  <c r="AA92" i="2" s="1"/>
  <c r="Y92" i="2"/>
  <c r="X92" i="2"/>
  <c r="W92" i="2"/>
  <c r="V92" i="2"/>
  <c r="U92" i="2"/>
  <c r="T92" i="2"/>
  <c r="S92" i="2"/>
  <c r="R92" i="2"/>
  <c r="Q92" i="2"/>
  <c r="AR91" i="2"/>
  <c r="AQ91" i="2"/>
  <c r="AP91" i="2"/>
  <c r="AO91" i="2"/>
  <c r="AN91" i="2"/>
  <c r="AM91" i="2"/>
  <c r="AL91" i="2"/>
  <c r="AK91" i="2"/>
  <c r="AJ91" i="2"/>
  <c r="AF91" i="2"/>
  <c r="AG91" i="2" s="1"/>
  <c r="AH91" i="2" s="1"/>
  <c r="AB91" i="2"/>
  <c r="AI91" i="2" s="1"/>
  <c r="Z91" i="2"/>
  <c r="AA91" i="2" s="1"/>
  <c r="Y91" i="2"/>
  <c r="X91" i="2"/>
  <c r="W91" i="2"/>
  <c r="V91" i="2"/>
  <c r="U91" i="2"/>
  <c r="T91" i="2"/>
  <c r="S91" i="2"/>
  <c r="R91" i="2"/>
  <c r="Q91" i="2"/>
  <c r="AR90" i="2"/>
  <c r="AQ90" i="2"/>
  <c r="AP90" i="2"/>
  <c r="AO90" i="2"/>
  <c r="AN90" i="2"/>
  <c r="AM90" i="2"/>
  <c r="AL90" i="2"/>
  <c r="AK90" i="2"/>
  <c r="AJ90" i="2"/>
  <c r="AF90" i="2"/>
  <c r="AG90" i="2" s="1"/>
  <c r="AH90" i="2" s="1"/>
  <c r="AB90" i="2"/>
  <c r="AI90" i="2" s="1"/>
  <c r="Z90" i="2"/>
  <c r="AA90" i="2" s="1"/>
  <c r="Y90" i="2"/>
  <c r="X90" i="2"/>
  <c r="W90" i="2"/>
  <c r="V90" i="2"/>
  <c r="U90" i="2"/>
  <c r="T90" i="2"/>
  <c r="S90" i="2"/>
  <c r="R90" i="2"/>
  <c r="Q90" i="2"/>
  <c r="AR89" i="2"/>
  <c r="AQ89" i="2"/>
  <c r="AP89" i="2"/>
  <c r="AO89" i="2"/>
  <c r="AN89" i="2"/>
  <c r="AM89" i="2"/>
  <c r="AL89" i="2"/>
  <c r="AK89" i="2"/>
  <c r="AJ89" i="2"/>
  <c r="AF89" i="2"/>
  <c r="AG89" i="2" s="1"/>
  <c r="AH89" i="2" s="1"/>
  <c r="AB89" i="2"/>
  <c r="AI89" i="2" s="1"/>
  <c r="Z89" i="2"/>
  <c r="AA89" i="2" s="1"/>
  <c r="Y89" i="2"/>
  <c r="X89" i="2"/>
  <c r="W89" i="2"/>
  <c r="V89" i="2"/>
  <c r="U89" i="2"/>
  <c r="T89" i="2"/>
  <c r="S89" i="2"/>
  <c r="R89" i="2"/>
  <c r="Q89" i="2"/>
  <c r="AR88" i="2"/>
  <c r="AQ88" i="2"/>
  <c r="AP88" i="2"/>
  <c r="AO88" i="2"/>
  <c r="AN88" i="2"/>
  <c r="AM88" i="2"/>
  <c r="AL88" i="2"/>
  <c r="AK88" i="2"/>
  <c r="AJ88" i="2"/>
  <c r="AF88" i="2"/>
  <c r="AG88" i="2" s="1"/>
  <c r="AH88" i="2" s="1"/>
  <c r="AB88" i="2"/>
  <c r="Z88" i="2"/>
  <c r="AA88" i="2" s="1"/>
  <c r="Y88" i="2"/>
  <c r="X88" i="2"/>
  <c r="W88" i="2"/>
  <c r="V88" i="2"/>
  <c r="U88" i="2"/>
  <c r="T88" i="2"/>
  <c r="S88" i="2"/>
  <c r="R88" i="2"/>
  <c r="Q88" i="2"/>
  <c r="AR87" i="2"/>
  <c r="AQ87" i="2"/>
  <c r="AP87" i="2"/>
  <c r="AO87" i="2"/>
  <c r="AN87" i="2"/>
  <c r="AM87" i="2"/>
  <c r="AL87" i="2"/>
  <c r="AK87" i="2"/>
  <c r="AJ87" i="2"/>
  <c r="AF87" i="2"/>
  <c r="AG87" i="2" s="1"/>
  <c r="AH87" i="2" s="1"/>
  <c r="AB87" i="2"/>
  <c r="AC87" i="2" s="1"/>
  <c r="AD87" i="2" s="1"/>
  <c r="AE87" i="2" s="1"/>
  <c r="Z87" i="2"/>
  <c r="AA87" i="2" s="1"/>
  <c r="Y87" i="2"/>
  <c r="X87" i="2"/>
  <c r="W87" i="2"/>
  <c r="V87" i="2"/>
  <c r="U87" i="2"/>
  <c r="T87" i="2"/>
  <c r="S87" i="2"/>
  <c r="R87" i="2"/>
  <c r="Q87" i="2"/>
  <c r="AR86" i="2"/>
  <c r="AQ86" i="2"/>
  <c r="AP86" i="2"/>
  <c r="AO86" i="2"/>
  <c r="AN86" i="2"/>
  <c r="AM86" i="2"/>
  <c r="AL86" i="2"/>
  <c r="AK86" i="2"/>
  <c r="AJ86" i="2"/>
  <c r="AF86" i="2"/>
  <c r="AG86" i="2" s="1"/>
  <c r="AH86" i="2" s="1"/>
  <c r="AB86" i="2"/>
  <c r="AI86" i="2" s="1"/>
  <c r="Z86" i="2"/>
  <c r="AA86" i="2" s="1"/>
  <c r="Y86" i="2"/>
  <c r="X86" i="2"/>
  <c r="W86" i="2"/>
  <c r="V86" i="2"/>
  <c r="U86" i="2"/>
  <c r="T86" i="2"/>
  <c r="S86" i="2"/>
  <c r="R86" i="2"/>
  <c r="Q86" i="2"/>
  <c r="AR85" i="2"/>
  <c r="AQ85" i="2"/>
  <c r="AP85" i="2"/>
  <c r="AO85" i="2"/>
  <c r="AN85" i="2"/>
  <c r="AM85" i="2"/>
  <c r="AL85" i="2"/>
  <c r="AK85" i="2"/>
  <c r="AJ85" i="2"/>
  <c r="AF85" i="2"/>
  <c r="AG85" i="2" s="1"/>
  <c r="AH85" i="2" s="1"/>
  <c r="AB85" i="2"/>
  <c r="AI85" i="2" s="1"/>
  <c r="Z85" i="2"/>
  <c r="AA85" i="2" s="1"/>
  <c r="Y85" i="2"/>
  <c r="X85" i="2"/>
  <c r="W85" i="2"/>
  <c r="V85" i="2"/>
  <c r="U85" i="2"/>
  <c r="T85" i="2"/>
  <c r="S85" i="2"/>
  <c r="R85" i="2"/>
  <c r="Q85" i="2"/>
  <c r="AR84" i="2"/>
  <c r="AQ84" i="2"/>
  <c r="AP84" i="2"/>
  <c r="AO84" i="2"/>
  <c r="AN84" i="2"/>
  <c r="AM84" i="2"/>
  <c r="AL84" i="2"/>
  <c r="AK84" i="2"/>
  <c r="AJ84" i="2"/>
  <c r="AF84" i="2"/>
  <c r="AG84" i="2" s="1"/>
  <c r="AH84" i="2" s="1"/>
  <c r="AB84" i="2"/>
  <c r="Z84" i="2"/>
  <c r="AA84" i="2" s="1"/>
  <c r="Y84" i="2"/>
  <c r="X84" i="2"/>
  <c r="W84" i="2"/>
  <c r="V84" i="2"/>
  <c r="U84" i="2"/>
  <c r="T84" i="2"/>
  <c r="S84" i="2"/>
  <c r="R84" i="2"/>
  <c r="Q84" i="2"/>
  <c r="AR83" i="2"/>
  <c r="AQ83" i="2"/>
  <c r="AP83" i="2"/>
  <c r="AO83" i="2"/>
  <c r="AN83" i="2"/>
  <c r="AM83" i="2"/>
  <c r="AL83" i="2"/>
  <c r="AK83" i="2"/>
  <c r="AJ83" i="2"/>
  <c r="AF83" i="2"/>
  <c r="AG83" i="2" s="1"/>
  <c r="AH83" i="2" s="1"/>
  <c r="AB83" i="2"/>
  <c r="AI83" i="2" s="1"/>
  <c r="Z83" i="2"/>
  <c r="AA83" i="2" s="1"/>
  <c r="Y83" i="2"/>
  <c r="X83" i="2"/>
  <c r="W83" i="2"/>
  <c r="V83" i="2"/>
  <c r="U83" i="2"/>
  <c r="T83" i="2"/>
  <c r="S83" i="2"/>
  <c r="R83" i="2"/>
  <c r="Q83" i="2"/>
  <c r="AR82" i="2"/>
  <c r="AQ82" i="2"/>
  <c r="AP82" i="2"/>
  <c r="AO82" i="2"/>
  <c r="AN82" i="2"/>
  <c r="AM82" i="2"/>
  <c r="AL82" i="2"/>
  <c r="AK82" i="2"/>
  <c r="AJ82" i="2"/>
  <c r="AF82" i="2"/>
  <c r="AG82" i="2" s="1"/>
  <c r="AH82" i="2" s="1"/>
  <c r="AB82" i="2"/>
  <c r="AI82" i="2" s="1"/>
  <c r="Z82" i="2"/>
  <c r="AA82" i="2" s="1"/>
  <c r="Y82" i="2"/>
  <c r="X82" i="2"/>
  <c r="W82" i="2"/>
  <c r="V82" i="2"/>
  <c r="U82" i="2"/>
  <c r="T82" i="2"/>
  <c r="S82" i="2"/>
  <c r="R82" i="2"/>
  <c r="Q82" i="2"/>
  <c r="AR81" i="2"/>
  <c r="AQ81" i="2"/>
  <c r="AP81" i="2"/>
  <c r="AO81" i="2"/>
  <c r="AN81" i="2"/>
  <c r="AM81" i="2"/>
  <c r="AL81" i="2"/>
  <c r="AK81" i="2"/>
  <c r="AJ81" i="2"/>
  <c r="AF81" i="2"/>
  <c r="AG81" i="2" s="1"/>
  <c r="AH81" i="2" s="1"/>
  <c r="AB81" i="2"/>
  <c r="AI81" i="2" s="1"/>
  <c r="Z81" i="2"/>
  <c r="AA81" i="2" s="1"/>
  <c r="Y81" i="2"/>
  <c r="X81" i="2"/>
  <c r="W81" i="2"/>
  <c r="V81" i="2"/>
  <c r="U81" i="2"/>
  <c r="T81" i="2"/>
  <c r="S81" i="2"/>
  <c r="R81" i="2"/>
  <c r="Q81" i="2"/>
  <c r="AR80" i="2"/>
  <c r="AQ80" i="2"/>
  <c r="AP80" i="2"/>
  <c r="AO80" i="2"/>
  <c r="AN80" i="2"/>
  <c r="AM80" i="2"/>
  <c r="AL80" i="2"/>
  <c r="AK80" i="2"/>
  <c r="AJ80" i="2"/>
  <c r="AF80" i="2"/>
  <c r="AG80" i="2" s="1"/>
  <c r="AH80" i="2" s="1"/>
  <c r="AB80" i="2"/>
  <c r="Z80" i="2"/>
  <c r="AA80" i="2" s="1"/>
  <c r="Y80" i="2"/>
  <c r="X80" i="2"/>
  <c r="W80" i="2"/>
  <c r="V80" i="2"/>
  <c r="U80" i="2"/>
  <c r="T80" i="2"/>
  <c r="S80" i="2"/>
  <c r="R80" i="2"/>
  <c r="Q80" i="2"/>
  <c r="AR79" i="2"/>
  <c r="AQ79" i="2"/>
  <c r="AP79" i="2"/>
  <c r="AO79" i="2"/>
  <c r="AN79" i="2"/>
  <c r="AM79" i="2"/>
  <c r="AL79" i="2"/>
  <c r="AK79" i="2"/>
  <c r="AJ79" i="2"/>
  <c r="AF79" i="2"/>
  <c r="AG79" i="2" s="1"/>
  <c r="AH79" i="2" s="1"/>
  <c r="AB79" i="2"/>
  <c r="AI79" i="2" s="1"/>
  <c r="Z79" i="2"/>
  <c r="AA79" i="2" s="1"/>
  <c r="Y79" i="2"/>
  <c r="X79" i="2"/>
  <c r="W79" i="2"/>
  <c r="V79" i="2"/>
  <c r="U79" i="2"/>
  <c r="T79" i="2"/>
  <c r="S79" i="2"/>
  <c r="R79" i="2"/>
  <c r="Q79" i="2"/>
  <c r="AR78" i="2"/>
  <c r="AQ78" i="2"/>
  <c r="AP78" i="2"/>
  <c r="AO78" i="2"/>
  <c r="AN78" i="2"/>
  <c r="AM78" i="2"/>
  <c r="AL78" i="2"/>
  <c r="AK78" i="2"/>
  <c r="AJ78" i="2"/>
  <c r="AF78" i="2"/>
  <c r="AG78" i="2" s="1"/>
  <c r="AH78" i="2" s="1"/>
  <c r="AB78" i="2"/>
  <c r="AI78" i="2" s="1"/>
  <c r="Z78" i="2"/>
  <c r="AA78" i="2" s="1"/>
  <c r="Y78" i="2"/>
  <c r="X78" i="2"/>
  <c r="W78" i="2"/>
  <c r="V78" i="2"/>
  <c r="U78" i="2"/>
  <c r="T78" i="2"/>
  <c r="S78" i="2"/>
  <c r="R78" i="2"/>
  <c r="Q78" i="2"/>
  <c r="AR77" i="2"/>
  <c r="AQ77" i="2"/>
  <c r="AP77" i="2"/>
  <c r="AO77" i="2"/>
  <c r="AN77" i="2"/>
  <c r="AM77" i="2"/>
  <c r="AL77" i="2"/>
  <c r="AK77" i="2"/>
  <c r="AJ77" i="2"/>
  <c r="AF77" i="2"/>
  <c r="AG77" i="2" s="1"/>
  <c r="AH77" i="2" s="1"/>
  <c r="AB77" i="2"/>
  <c r="AI77" i="2" s="1"/>
  <c r="Z77" i="2"/>
  <c r="AA77" i="2" s="1"/>
  <c r="Y77" i="2"/>
  <c r="X77" i="2"/>
  <c r="W77" i="2"/>
  <c r="V77" i="2"/>
  <c r="U77" i="2"/>
  <c r="T77" i="2"/>
  <c r="S77" i="2"/>
  <c r="R77" i="2"/>
  <c r="Q77" i="2"/>
  <c r="AR76" i="2"/>
  <c r="AQ76" i="2"/>
  <c r="AP76" i="2"/>
  <c r="AO76" i="2"/>
  <c r="AN76" i="2"/>
  <c r="AM76" i="2"/>
  <c r="AL76" i="2"/>
  <c r="AK76" i="2"/>
  <c r="AJ76" i="2"/>
  <c r="AF76" i="2"/>
  <c r="AG76" i="2" s="1"/>
  <c r="AH76" i="2" s="1"/>
  <c r="AB76" i="2"/>
  <c r="Z76" i="2"/>
  <c r="AA76" i="2" s="1"/>
  <c r="Y76" i="2"/>
  <c r="X76" i="2"/>
  <c r="W76" i="2"/>
  <c r="V76" i="2"/>
  <c r="U76" i="2"/>
  <c r="T76" i="2"/>
  <c r="S76" i="2"/>
  <c r="R76" i="2"/>
  <c r="Q76" i="2"/>
  <c r="AR75" i="2"/>
  <c r="AQ75" i="2"/>
  <c r="AP75" i="2"/>
  <c r="AO75" i="2"/>
  <c r="AN75" i="2"/>
  <c r="AM75" i="2"/>
  <c r="AL75" i="2"/>
  <c r="AK75" i="2"/>
  <c r="AJ75" i="2"/>
  <c r="AF75" i="2"/>
  <c r="AG75" i="2" s="1"/>
  <c r="AH75" i="2" s="1"/>
  <c r="AB75" i="2"/>
  <c r="AI75" i="2" s="1"/>
  <c r="Z75" i="2"/>
  <c r="AA75" i="2" s="1"/>
  <c r="Y75" i="2"/>
  <c r="X75" i="2"/>
  <c r="W75" i="2"/>
  <c r="V75" i="2"/>
  <c r="U75" i="2"/>
  <c r="T75" i="2"/>
  <c r="S75" i="2"/>
  <c r="R75" i="2"/>
  <c r="Q75" i="2"/>
  <c r="AR74" i="2"/>
  <c r="AQ74" i="2"/>
  <c r="AP74" i="2"/>
  <c r="AO74" i="2"/>
  <c r="AN74" i="2"/>
  <c r="AM74" i="2"/>
  <c r="AL74" i="2"/>
  <c r="AK74" i="2"/>
  <c r="AJ74" i="2"/>
  <c r="AF74" i="2"/>
  <c r="AG74" i="2" s="1"/>
  <c r="AH74" i="2" s="1"/>
  <c r="AB74" i="2"/>
  <c r="AI74" i="2" s="1"/>
  <c r="Z74" i="2"/>
  <c r="AA74" i="2" s="1"/>
  <c r="Y74" i="2"/>
  <c r="X74" i="2"/>
  <c r="W74" i="2"/>
  <c r="V74" i="2"/>
  <c r="U74" i="2"/>
  <c r="T74" i="2"/>
  <c r="S74" i="2"/>
  <c r="R74" i="2"/>
  <c r="Q74" i="2"/>
  <c r="AR73" i="2"/>
  <c r="AQ73" i="2"/>
  <c r="AP73" i="2"/>
  <c r="AO73" i="2"/>
  <c r="AN73" i="2"/>
  <c r="AM73" i="2"/>
  <c r="AL73" i="2"/>
  <c r="AK73" i="2"/>
  <c r="AJ73" i="2"/>
  <c r="AF73" i="2"/>
  <c r="AG73" i="2" s="1"/>
  <c r="AH73" i="2" s="1"/>
  <c r="AB73" i="2"/>
  <c r="AI73" i="2" s="1"/>
  <c r="Z73" i="2"/>
  <c r="AA73" i="2" s="1"/>
  <c r="Y73" i="2"/>
  <c r="X73" i="2"/>
  <c r="W73" i="2"/>
  <c r="V73" i="2"/>
  <c r="U73" i="2"/>
  <c r="T73" i="2"/>
  <c r="S73" i="2"/>
  <c r="R73" i="2"/>
  <c r="Q73" i="2"/>
  <c r="AR72" i="2"/>
  <c r="AQ72" i="2"/>
  <c r="AP72" i="2"/>
  <c r="AO72" i="2"/>
  <c r="AN72" i="2"/>
  <c r="AM72" i="2"/>
  <c r="AL72" i="2"/>
  <c r="AK72" i="2"/>
  <c r="AJ72" i="2"/>
  <c r="AF72" i="2"/>
  <c r="AG72" i="2" s="1"/>
  <c r="AH72" i="2" s="1"/>
  <c r="AB72" i="2"/>
  <c r="Z72" i="2"/>
  <c r="AA72" i="2" s="1"/>
  <c r="Y72" i="2"/>
  <c r="X72" i="2"/>
  <c r="W72" i="2"/>
  <c r="V72" i="2"/>
  <c r="U72" i="2"/>
  <c r="T72" i="2"/>
  <c r="S72" i="2"/>
  <c r="R72" i="2"/>
  <c r="Q72" i="2"/>
  <c r="AR71" i="2"/>
  <c r="AQ71" i="2"/>
  <c r="AP71" i="2"/>
  <c r="AO71" i="2"/>
  <c r="AN71" i="2"/>
  <c r="AM71" i="2"/>
  <c r="AL71" i="2"/>
  <c r="AK71" i="2"/>
  <c r="AJ71" i="2"/>
  <c r="AF71" i="2"/>
  <c r="AG71" i="2" s="1"/>
  <c r="AH71" i="2" s="1"/>
  <c r="AB71" i="2"/>
  <c r="AC71" i="2" s="1"/>
  <c r="AD71" i="2" s="1"/>
  <c r="AE71" i="2" s="1"/>
  <c r="Z71" i="2"/>
  <c r="AA71" i="2" s="1"/>
  <c r="Y71" i="2"/>
  <c r="X71" i="2"/>
  <c r="W71" i="2"/>
  <c r="V71" i="2"/>
  <c r="U71" i="2"/>
  <c r="T71" i="2"/>
  <c r="S71" i="2"/>
  <c r="R71" i="2"/>
  <c r="Q71" i="2"/>
  <c r="AR70" i="2"/>
  <c r="AQ70" i="2"/>
  <c r="AP70" i="2"/>
  <c r="AO70" i="2"/>
  <c r="AN70" i="2"/>
  <c r="AM70" i="2"/>
  <c r="AL70" i="2"/>
  <c r="AK70" i="2"/>
  <c r="AJ70" i="2"/>
  <c r="AF70" i="2"/>
  <c r="AG70" i="2" s="1"/>
  <c r="AH70" i="2" s="1"/>
  <c r="AB70" i="2"/>
  <c r="AI70" i="2" s="1"/>
  <c r="Z70" i="2"/>
  <c r="AA70" i="2" s="1"/>
  <c r="Y70" i="2"/>
  <c r="X70" i="2"/>
  <c r="W70" i="2"/>
  <c r="V70" i="2"/>
  <c r="U70" i="2"/>
  <c r="T70" i="2"/>
  <c r="S70" i="2"/>
  <c r="R70" i="2"/>
  <c r="Q70" i="2"/>
  <c r="AR69" i="2"/>
  <c r="AQ69" i="2"/>
  <c r="AP69" i="2"/>
  <c r="AO69" i="2"/>
  <c r="AN69" i="2"/>
  <c r="AM69" i="2"/>
  <c r="AL69" i="2"/>
  <c r="AK69" i="2"/>
  <c r="AJ69" i="2"/>
  <c r="AF69" i="2"/>
  <c r="AG69" i="2" s="1"/>
  <c r="AH69" i="2" s="1"/>
  <c r="AB69" i="2"/>
  <c r="AI69" i="2" s="1"/>
  <c r="Z69" i="2"/>
  <c r="AA69" i="2" s="1"/>
  <c r="Y69" i="2"/>
  <c r="X69" i="2"/>
  <c r="W69" i="2"/>
  <c r="V69" i="2"/>
  <c r="U69" i="2"/>
  <c r="T69" i="2"/>
  <c r="S69" i="2"/>
  <c r="R69" i="2"/>
  <c r="Q69" i="2"/>
  <c r="AR68" i="2"/>
  <c r="AQ68" i="2"/>
  <c r="AP68" i="2"/>
  <c r="AO68" i="2"/>
  <c r="AN68" i="2"/>
  <c r="AM68" i="2"/>
  <c r="AL68" i="2"/>
  <c r="AK68" i="2"/>
  <c r="AJ68" i="2"/>
  <c r="AF68" i="2"/>
  <c r="AG68" i="2" s="1"/>
  <c r="AH68" i="2" s="1"/>
  <c r="AB68" i="2"/>
  <c r="AI68" i="2" s="1"/>
  <c r="Z68" i="2"/>
  <c r="AA68" i="2" s="1"/>
  <c r="Y68" i="2"/>
  <c r="X68" i="2"/>
  <c r="W68" i="2"/>
  <c r="V68" i="2"/>
  <c r="U68" i="2"/>
  <c r="T68" i="2"/>
  <c r="S68" i="2"/>
  <c r="R68" i="2"/>
  <c r="Q68" i="2"/>
  <c r="AR67" i="2"/>
  <c r="AQ67" i="2"/>
  <c r="AP67" i="2"/>
  <c r="AO67" i="2"/>
  <c r="AN67" i="2"/>
  <c r="AM67" i="2"/>
  <c r="AL67" i="2"/>
  <c r="AK67" i="2"/>
  <c r="AJ67" i="2"/>
  <c r="AF67" i="2"/>
  <c r="AG67" i="2" s="1"/>
  <c r="AH67" i="2" s="1"/>
  <c r="AB67" i="2"/>
  <c r="AC67" i="2" s="1"/>
  <c r="AD67" i="2" s="1"/>
  <c r="AE67" i="2" s="1"/>
  <c r="Z67" i="2"/>
  <c r="AA67" i="2" s="1"/>
  <c r="Y67" i="2"/>
  <c r="X67" i="2"/>
  <c r="W67" i="2"/>
  <c r="V67" i="2"/>
  <c r="U67" i="2"/>
  <c r="T67" i="2"/>
  <c r="S67" i="2"/>
  <c r="R67" i="2"/>
  <c r="Q67" i="2"/>
  <c r="AR66" i="2"/>
  <c r="AQ66" i="2"/>
  <c r="AP66" i="2"/>
  <c r="AO66" i="2"/>
  <c r="AN66" i="2"/>
  <c r="AM66" i="2"/>
  <c r="AL66" i="2"/>
  <c r="AK66" i="2"/>
  <c r="AJ66" i="2"/>
  <c r="AF66" i="2"/>
  <c r="AG66" i="2" s="1"/>
  <c r="AH66" i="2" s="1"/>
  <c r="AB66" i="2"/>
  <c r="AI66" i="2" s="1"/>
  <c r="Z66" i="2"/>
  <c r="AA66" i="2" s="1"/>
  <c r="Y66" i="2"/>
  <c r="X66" i="2"/>
  <c r="W66" i="2"/>
  <c r="V66" i="2"/>
  <c r="U66" i="2"/>
  <c r="T66" i="2"/>
  <c r="S66" i="2"/>
  <c r="R66" i="2"/>
  <c r="Q66" i="2"/>
  <c r="AR65" i="2"/>
  <c r="AQ65" i="2"/>
  <c r="AP65" i="2"/>
  <c r="AO65" i="2"/>
  <c r="AN65" i="2"/>
  <c r="AM65" i="2"/>
  <c r="AL65" i="2"/>
  <c r="AK65" i="2"/>
  <c r="AJ65" i="2"/>
  <c r="AF65" i="2"/>
  <c r="AG65" i="2" s="1"/>
  <c r="AH65" i="2" s="1"/>
  <c r="AB65" i="2"/>
  <c r="AI65" i="2" s="1"/>
  <c r="Z65" i="2"/>
  <c r="AA65" i="2" s="1"/>
  <c r="Y65" i="2"/>
  <c r="X65" i="2"/>
  <c r="W65" i="2"/>
  <c r="V65" i="2"/>
  <c r="U65" i="2"/>
  <c r="T65" i="2"/>
  <c r="S65" i="2"/>
  <c r="R65" i="2"/>
  <c r="Q65" i="2"/>
  <c r="AR64" i="2"/>
  <c r="AQ64" i="2"/>
  <c r="AP64" i="2"/>
  <c r="AO64" i="2"/>
  <c r="AN64" i="2"/>
  <c r="AM64" i="2"/>
  <c r="AL64" i="2"/>
  <c r="AK64" i="2"/>
  <c r="AJ64" i="2"/>
  <c r="AF64" i="2"/>
  <c r="AG64" i="2" s="1"/>
  <c r="AH64" i="2" s="1"/>
  <c r="AB64" i="2"/>
  <c r="AI64" i="2" s="1"/>
  <c r="Z64" i="2"/>
  <c r="AA64" i="2" s="1"/>
  <c r="Y64" i="2"/>
  <c r="X64" i="2"/>
  <c r="W64" i="2"/>
  <c r="V64" i="2"/>
  <c r="U64" i="2"/>
  <c r="T64" i="2"/>
  <c r="S64" i="2"/>
  <c r="R64" i="2"/>
  <c r="Q64" i="2"/>
  <c r="AR63" i="2"/>
  <c r="AQ63" i="2"/>
  <c r="AP63" i="2"/>
  <c r="AO63" i="2"/>
  <c r="AN63" i="2"/>
  <c r="AM63" i="2"/>
  <c r="AL63" i="2"/>
  <c r="AK63" i="2"/>
  <c r="AJ63" i="2"/>
  <c r="AF63" i="2"/>
  <c r="AG63" i="2" s="1"/>
  <c r="AH63" i="2" s="1"/>
  <c r="AB63" i="2"/>
  <c r="AC63" i="2" s="1"/>
  <c r="AD63" i="2" s="1"/>
  <c r="AE63" i="2" s="1"/>
  <c r="Z63" i="2"/>
  <c r="AA63" i="2" s="1"/>
  <c r="Y63" i="2"/>
  <c r="X63" i="2"/>
  <c r="W63" i="2"/>
  <c r="V63" i="2"/>
  <c r="U63" i="2"/>
  <c r="T63" i="2"/>
  <c r="S63" i="2"/>
  <c r="R63" i="2"/>
  <c r="Q63" i="2"/>
  <c r="AR62" i="2"/>
  <c r="AQ62" i="2"/>
  <c r="AP62" i="2"/>
  <c r="AO62" i="2"/>
  <c r="AN62" i="2"/>
  <c r="AM62" i="2"/>
  <c r="AL62" i="2"/>
  <c r="AK62" i="2"/>
  <c r="AJ62" i="2"/>
  <c r="AF62" i="2"/>
  <c r="AG62" i="2" s="1"/>
  <c r="AH62" i="2" s="1"/>
  <c r="AB62" i="2"/>
  <c r="AI62" i="2" s="1"/>
  <c r="Z62" i="2"/>
  <c r="AA62" i="2" s="1"/>
  <c r="Y62" i="2"/>
  <c r="X62" i="2"/>
  <c r="W62" i="2"/>
  <c r="V62" i="2"/>
  <c r="U62" i="2"/>
  <c r="T62" i="2"/>
  <c r="S62" i="2"/>
  <c r="R62" i="2"/>
  <c r="Q62" i="2"/>
  <c r="AR61" i="2"/>
  <c r="AQ61" i="2"/>
  <c r="AP61" i="2"/>
  <c r="AO61" i="2"/>
  <c r="AN61" i="2"/>
  <c r="AM61" i="2"/>
  <c r="AL61" i="2"/>
  <c r="AK61" i="2"/>
  <c r="AJ61" i="2"/>
  <c r="AF61" i="2"/>
  <c r="AG61" i="2" s="1"/>
  <c r="AH61" i="2" s="1"/>
  <c r="AB61" i="2"/>
  <c r="AI61" i="2" s="1"/>
  <c r="Z61" i="2"/>
  <c r="AA61" i="2" s="1"/>
  <c r="Y61" i="2"/>
  <c r="X61" i="2"/>
  <c r="W61" i="2"/>
  <c r="V61" i="2"/>
  <c r="U61" i="2"/>
  <c r="T61" i="2"/>
  <c r="S61" i="2"/>
  <c r="R61" i="2"/>
  <c r="Q61" i="2"/>
  <c r="AR60" i="2"/>
  <c r="AQ60" i="2"/>
  <c r="AP60" i="2"/>
  <c r="AO60" i="2"/>
  <c r="AN60" i="2"/>
  <c r="AM60" i="2"/>
  <c r="AL60" i="2"/>
  <c r="AK60" i="2"/>
  <c r="AJ60" i="2"/>
  <c r="AF60" i="2"/>
  <c r="AG60" i="2" s="1"/>
  <c r="AH60" i="2" s="1"/>
  <c r="AB60" i="2"/>
  <c r="AC60" i="2" s="1"/>
  <c r="AD60" i="2" s="1"/>
  <c r="AE60" i="2" s="1"/>
  <c r="Z60" i="2"/>
  <c r="AA60" i="2" s="1"/>
  <c r="Y60" i="2"/>
  <c r="X60" i="2"/>
  <c r="W60" i="2"/>
  <c r="V60" i="2"/>
  <c r="U60" i="2"/>
  <c r="T60" i="2"/>
  <c r="S60" i="2"/>
  <c r="R60" i="2"/>
  <c r="Q60" i="2"/>
  <c r="AR59" i="2"/>
  <c r="AQ59" i="2"/>
  <c r="AP59" i="2"/>
  <c r="AO59" i="2"/>
  <c r="AN59" i="2"/>
  <c r="AM59" i="2"/>
  <c r="AL59" i="2"/>
  <c r="AK59" i="2"/>
  <c r="AJ59" i="2"/>
  <c r="AF59" i="2"/>
  <c r="AG59" i="2" s="1"/>
  <c r="AH59" i="2" s="1"/>
  <c r="AB59" i="2"/>
  <c r="AI59" i="2" s="1"/>
  <c r="Z59" i="2"/>
  <c r="AA59" i="2" s="1"/>
  <c r="Y59" i="2"/>
  <c r="X59" i="2"/>
  <c r="W59" i="2"/>
  <c r="V59" i="2"/>
  <c r="U59" i="2"/>
  <c r="T59" i="2"/>
  <c r="S59" i="2"/>
  <c r="R59" i="2"/>
  <c r="Q59" i="2"/>
  <c r="AR58" i="2"/>
  <c r="AQ58" i="2"/>
  <c r="AP58" i="2"/>
  <c r="AO58" i="2"/>
  <c r="AN58" i="2"/>
  <c r="AM58" i="2"/>
  <c r="AL58" i="2"/>
  <c r="AK58" i="2"/>
  <c r="AJ58" i="2"/>
  <c r="AF58" i="2"/>
  <c r="AG58" i="2" s="1"/>
  <c r="AH58" i="2" s="1"/>
  <c r="AB58" i="2"/>
  <c r="AI58" i="2" s="1"/>
  <c r="Z58" i="2"/>
  <c r="AA58" i="2" s="1"/>
  <c r="Y58" i="2"/>
  <c r="X58" i="2"/>
  <c r="W58" i="2"/>
  <c r="V58" i="2"/>
  <c r="U58" i="2"/>
  <c r="T58" i="2"/>
  <c r="S58" i="2"/>
  <c r="R58" i="2"/>
  <c r="Q58" i="2"/>
  <c r="AR57" i="2"/>
  <c r="AQ57" i="2"/>
  <c r="AP57" i="2"/>
  <c r="AO57" i="2"/>
  <c r="AN57" i="2"/>
  <c r="AM57" i="2"/>
  <c r="AL57" i="2"/>
  <c r="AK57" i="2"/>
  <c r="AJ57" i="2"/>
  <c r="AF57" i="2"/>
  <c r="AG57" i="2" s="1"/>
  <c r="AH57" i="2" s="1"/>
  <c r="AB57" i="2"/>
  <c r="AI57" i="2" s="1"/>
  <c r="Z57" i="2"/>
  <c r="AA57" i="2" s="1"/>
  <c r="Y57" i="2"/>
  <c r="X57" i="2"/>
  <c r="W57" i="2"/>
  <c r="V57" i="2"/>
  <c r="U57" i="2"/>
  <c r="T57" i="2"/>
  <c r="S57" i="2"/>
  <c r="R57" i="2"/>
  <c r="Q57" i="2"/>
  <c r="AR56" i="2"/>
  <c r="AQ56" i="2"/>
  <c r="AP56" i="2"/>
  <c r="AO56" i="2"/>
  <c r="AN56" i="2"/>
  <c r="AM56" i="2"/>
  <c r="AL56" i="2"/>
  <c r="AK56" i="2"/>
  <c r="AJ56" i="2"/>
  <c r="AF56" i="2"/>
  <c r="AG56" i="2" s="1"/>
  <c r="AH56" i="2" s="1"/>
  <c r="AB56" i="2"/>
  <c r="AI56" i="2" s="1"/>
  <c r="Z56" i="2"/>
  <c r="AA56" i="2" s="1"/>
  <c r="Y56" i="2"/>
  <c r="X56" i="2"/>
  <c r="W56" i="2"/>
  <c r="V56" i="2"/>
  <c r="U56" i="2"/>
  <c r="T56" i="2"/>
  <c r="S56" i="2"/>
  <c r="R56" i="2"/>
  <c r="Q56" i="2"/>
  <c r="AR55" i="2"/>
  <c r="AQ55" i="2"/>
  <c r="AP55" i="2"/>
  <c r="AO55" i="2"/>
  <c r="AN55" i="2"/>
  <c r="AM55" i="2"/>
  <c r="AL55" i="2"/>
  <c r="AK55" i="2"/>
  <c r="AJ55" i="2"/>
  <c r="AF55" i="2"/>
  <c r="AG55" i="2" s="1"/>
  <c r="AH55" i="2" s="1"/>
  <c r="AB55" i="2"/>
  <c r="AC55" i="2" s="1"/>
  <c r="AD55" i="2" s="1"/>
  <c r="AE55" i="2" s="1"/>
  <c r="Z55" i="2"/>
  <c r="AA55" i="2" s="1"/>
  <c r="Y55" i="2"/>
  <c r="X55" i="2"/>
  <c r="W55" i="2"/>
  <c r="V55" i="2"/>
  <c r="U55" i="2"/>
  <c r="T55" i="2"/>
  <c r="S55" i="2"/>
  <c r="R55" i="2"/>
  <c r="Q55" i="2"/>
  <c r="AR54" i="2"/>
  <c r="AQ54" i="2"/>
  <c r="AP54" i="2"/>
  <c r="AO54" i="2"/>
  <c r="AN54" i="2"/>
  <c r="AM54" i="2"/>
  <c r="AL54" i="2"/>
  <c r="AK54" i="2"/>
  <c r="AJ54" i="2"/>
  <c r="AF54" i="2"/>
  <c r="AG54" i="2" s="1"/>
  <c r="AH54" i="2" s="1"/>
  <c r="AB54" i="2"/>
  <c r="AI54" i="2" s="1"/>
  <c r="Z54" i="2"/>
  <c r="AA54" i="2" s="1"/>
  <c r="Y54" i="2"/>
  <c r="X54" i="2"/>
  <c r="W54" i="2"/>
  <c r="V54" i="2"/>
  <c r="U54" i="2"/>
  <c r="T54" i="2"/>
  <c r="S54" i="2"/>
  <c r="R54" i="2"/>
  <c r="Q54" i="2"/>
  <c r="AR53" i="2"/>
  <c r="AQ53" i="2"/>
  <c r="AP53" i="2"/>
  <c r="AO53" i="2"/>
  <c r="AN53" i="2"/>
  <c r="AM53" i="2"/>
  <c r="AL53" i="2"/>
  <c r="AK53" i="2"/>
  <c r="AJ53" i="2"/>
  <c r="AF53" i="2"/>
  <c r="AG53" i="2" s="1"/>
  <c r="AH53" i="2" s="1"/>
  <c r="AB53" i="2"/>
  <c r="AC53" i="2" s="1"/>
  <c r="AD53" i="2" s="1"/>
  <c r="AE53" i="2" s="1"/>
  <c r="Z53" i="2"/>
  <c r="AA53" i="2" s="1"/>
  <c r="Y53" i="2"/>
  <c r="X53" i="2"/>
  <c r="W53" i="2"/>
  <c r="V53" i="2"/>
  <c r="U53" i="2"/>
  <c r="T53" i="2"/>
  <c r="S53" i="2"/>
  <c r="R53" i="2"/>
  <c r="Q53" i="2"/>
  <c r="AR52" i="2"/>
  <c r="AQ52" i="2"/>
  <c r="AP52" i="2"/>
  <c r="AO52" i="2"/>
  <c r="AN52" i="2"/>
  <c r="AM52" i="2"/>
  <c r="AL52" i="2"/>
  <c r="AK52" i="2"/>
  <c r="AJ52" i="2"/>
  <c r="AF52" i="2"/>
  <c r="AG52" i="2" s="1"/>
  <c r="AH52" i="2" s="1"/>
  <c r="AB52" i="2"/>
  <c r="AI52" i="2" s="1"/>
  <c r="Z52" i="2"/>
  <c r="AA52" i="2" s="1"/>
  <c r="Y52" i="2"/>
  <c r="X52" i="2"/>
  <c r="W52" i="2"/>
  <c r="V52" i="2"/>
  <c r="U52" i="2"/>
  <c r="T52" i="2"/>
  <c r="S52" i="2"/>
  <c r="R52" i="2"/>
  <c r="Q52" i="2"/>
  <c r="AR51" i="2"/>
  <c r="AQ51" i="2"/>
  <c r="AP51" i="2"/>
  <c r="AO51" i="2"/>
  <c r="AN51" i="2"/>
  <c r="AM51" i="2"/>
  <c r="AL51" i="2"/>
  <c r="AK51" i="2"/>
  <c r="AJ51" i="2"/>
  <c r="AF51" i="2"/>
  <c r="AG51" i="2" s="1"/>
  <c r="AH51" i="2" s="1"/>
  <c r="AB51" i="2"/>
  <c r="AI51" i="2" s="1"/>
  <c r="Z51" i="2"/>
  <c r="AA51" i="2" s="1"/>
  <c r="Y51" i="2"/>
  <c r="X51" i="2"/>
  <c r="W51" i="2"/>
  <c r="V51" i="2"/>
  <c r="U51" i="2"/>
  <c r="T51" i="2"/>
  <c r="S51" i="2"/>
  <c r="R51" i="2"/>
  <c r="Q51" i="2"/>
  <c r="AR50" i="2"/>
  <c r="AQ50" i="2"/>
  <c r="AP50" i="2"/>
  <c r="AO50" i="2"/>
  <c r="AN50" i="2"/>
  <c r="AM50" i="2"/>
  <c r="AL50" i="2"/>
  <c r="AK50" i="2"/>
  <c r="AJ50" i="2"/>
  <c r="AF50" i="2"/>
  <c r="AG50" i="2" s="1"/>
  <c r="AH50" i="2" s="1"/>
  <c r="AB50" i="2"/>
  <c r="AI50" i="2" s="1"/>
  <c r="Z50" i="2"/>
  <c r="AA50" i="2" s="1"/>
  <c r="Y50" i="2"/>
  <c r="X50" i="2"/>
  <c r="W50" i="2"/>
  <c r="V50" i="2"/>
  <c r="U50" i="2"/>
  <c r="T50" i="2"/>
  <c r="S50" i="2"/>
  <c r="R50" i="2"/>
  <c r="Q50" i="2"/>
  <c r="AR49" i="2"/>
  <c r="AQ49" i="2"/>
  <c r="AP49" i="2"/>
  <c r="AO49" i="2"/>
  <c r="AN49" i="2"/>
  <c r="AM49" i="2"/>
  <c r="AL49" i="2"/>
  <c r="AK49" i="2"/>
  <c r="AJ49" i="2"/>
  <c r="AF49" i="2"/>
  <c r="AG49" i="2" s="1"/>
  <c r="AH49" i="2" s="1"/>
  <c r="AB49" i="2"/>
  <c r="AC49" i="2" s="1"/>
  <c r="AD49" i="2" s="1"/>
  <c r="AE49" i="2" s="1"/>
  <c r="Z49" i="2"/>
  <c r="AA49" i="2" s="1"/>
  <c r="Y49" i="2"/>
  <c r="X49" i="2"/>
  <c r="W49" i="2"/>
  <c r="V49" i="2"/>
  <c r="U49" i="2"/>
  <c r="T49" i="2"/>
  <c r="S49" i="2"/>
  <c r="R49" i="2"/>
  <c r="Q49" i="2"/>
  <c r="AR48" i="2"/>
  <c r="AQ48" i="2"/>
  <c r="AP48" i="2"/>
  <c r="AO48" i="2"/>
  <c r="AN48" i="2"/>
  <c r="AM48" i="2"/>
  <c r="AL48" i="2"/>
  <c r="AK48" i="2"/>
  <c r="AJ48" i="2"/>
  <c r="AF48" i="2"/>
  <c r="AG48" i="2" s="1"/>
  <c r="AH48" i="2" s="1"/>
  <c r="AB48" i="2"/>
  <c r="AI48" i="2" s="1"/>
  <c r="Z48" i="2"/>
  <c r="AA48" i="2" s="1"/>
  <c r="Y48" i="2"/>
  <c r="X48" i="2"/>
  <c r="W48" i="2"/>
  <c r="V48" i="2"/>
  <c r="U48" i="2"/>
  <c r="T48" i="2"/>
  <c r="S48" i="2"/>
  <c r="R48" i="2"/>
  <c r="Q48" i="2"/>
  <c r="AR47" i="2"/>
  <c r="AQ47" i="2"/>
  <c r="AP47" i="2"/>
  <c r="AO47" i="2"/>
  <c r="AN47" i="2"/>
  <c r="AM47" i="2"/>
  <c r="AL47" i="2"/>
  <c r="AK47" i="2"/>
  <c r="AJ47" i="2"/>
  <c r="AF47" i="2"/>
  <c r="AG47" i="2" s="1"/>
  <c r="AH47" i="2" s="1"/>
  <c r="AB47" i="2"/>
  <c r="AI47" i="2" s="1"/>
  <c r="Z47" i="2"/>
  <c r="AA47" i="2" s="1"/>
  <c r="Y47" i="2"/>
  <c r="X47" i="2"/>
  <c r="W47" i="2"/>
  <c r="V47" i="2"/>
  <c r="U47" i="2"/>
  <c r="T47" i="2"/>
  <c r="S47" i="2"/>
  <c r="R47" i="2"/>
  <c r="Q47" i="2"/>
  <c r="AR46" i="2"/>
  <c r="AQ46" i="2"/>
  <c r="AP46" i="2"/>
  <c r="AO46" i="2"/>
  <c r="AN46" i="2"/>
  <c r="AM46" i="2"/>
  <c r="AL46" i="2"/>
  <c r="AK46" i="2"/>
  <c r="AJ46" i="2"/>
  <c r="AF46" i="2"/>
  <c r="AG46" i="2" s="1"/>
  <c r="AH46" i="2" s="1"/>
  <c r="AB46" i="2"/>
  <c r="AI46" i="2" s="1"/>
  <c r="Z46" i="2"/>
  <c r="AA46" i="2" s="1"/>
  <c r="Y46" i="2"/>
  <c r="X46" i="2"/>
  <c r="W46" i="2"/>
  <c r="V46" i="2"/>
  <c r="U46" i="2"/>
  <c r="T46" i="2"/>
  <c r="S46" i="2"/>
  <c r="R46" i="2"/>
  <c r="Q46" i="2"/>
  <c r="AR45" i="2"/>
  <c r="AQ45" i="2"/>
  <c r="AP45" i="2"/>
  <c r="AO45" i="2"/>
  <c r="AN45" i="2"/>
  <c r="AM45" i="2"/>
  <c r="AL45" i="2"/>
  <c r="AK45" i="2"/>
  <c r="AJ45" i="2"/>
  <c r="AF45" i="2"/>
  <c r="AG45" i="2" s="1"/>
  <c r="AH45" i="2" s="1"/>
  <c r="AB45" i="2"/>
  <c r="AI45" i="2" s="1"/>
  <c r="Z45" i="2"/>
  <c r="AA45" i="2" s="1"/>
  <c r="Y45" i="2"/>
  <c r="X45" i="2"/>
  <c r="W45" i="2"/>
  <c r="V45" i="2"/>
  <c r="U45" i="2"/>
  <c r="T45" i="2"/>
  <c r="S45" i="2"/>
  <c r="R45" i="2"/>
  <c r="Q45" i="2"/>
  <c r="AR44" i="2"/>
  <c r="AQ44" i="2"/>
  <c r="AP44" i="2"/>
  <c r="AO44" i="2"/>
  <c r="AN44" i="2"/>
  <c r="AM44" i="2"/>
  <c r="AL44" i="2"/>
  <c r="AK44" i="2"/>
  <c r="AJ44" i="2"/>
  <c r="AF44" i="2"/>
  <c r="AG44" i="2" s="1"/>
  <c r="AH44" i="2" s="1"/>
  <c r="AB44" i="2"/>
  <c r="AI44" i="2" s="1"/>
  <c r="Z44" i="2"/>
  <c r="AA44" i="2" s="1"/>
  <c r="Y44" i="2"/>
  <c r="X44" i="2"/>
  <c r="W44" i="2"/>
  <c r="V44" i="2"/>
  <c r="U44" i="2"/>
  <c r="T44" i="2"/>
  <c r="S44" i="2"/>
  <c r="R44" i="2"/>
  <c r="Q44" i="2"/>
  <c r="AR43" i="2"/>
  <c r="AQ43" i="2"/>
  <c r="AP43" i="2"/>
  <c r="AO43" i="2"/>
  <c r="AN43" i="2"/>
  <c r="AM43" i="2"/>
  <c r="AL43" i="2"/>
  <c r="AK43" i="2"/>
  <c r="AJ43" i="2"/>
  <c r="AF43" i="2"/>
  <c r="AG43" i="2" s="1"/>
  <c r="AH43" i="2" s="1"/>
  <c r="AB43" i="2"/>
  <c r="AI43" i="2" s="1"/>
  <c r="Z43" i="2"/>
  <c r="AA43" i="2" s="1"/>
  <c r="Y43" i="2"/>
  <c r="X43" i="2"/>
  <c r="W43" i="2"/>
  <c r="V43" i="2"/>
  <c r="U43" i="2"/>
  <c r="T43" i="2"/>
  <c r="S43" i="2"/>
  <c r="R43" i="2"/>
  <c r="Q43" i="2"/>
  <c r="AR42" i="2"/>
  <c r="AQ42" i="2"/>
  <c r="AP42" i="2"/>
  <c r="AO42" i="2"/>
  <c r="AN42" i="2"/>
  <c r="AM42" i="2"/>
  <c r="AL42" i="2"/>
  <c r="AK42" i="2"/>
  <c r="AJ42" i="2"/>
  <c r="AF42" i="2"/>
  <c r="AG42" i="2" s="1"/>
  <c r="AH42" i="2" s="1"/>
  <c r="AB42" i="2"/>
  <c r="AI42" i="2" s="1"/>
  <c r="Z42" i="2"/>
  <c r="AA42" i="2" s="1"/>
  <c r="Y42" i="2"/>
  <c r="X42" i="2"/>
  <c r="W42" i="2"/>
  <c r="V42" i="2"/>
  <c r="U42" i="2"/>
  <c r="T42" i="2"/>
  <c r="S42" i="2"/>
  <c r="R42" i="2"/>
  <c r="Q42" i="2"/>
  <c r="AR41" i="2"/>
  <c r="AQ41" i="2"/>
  <c r="AP41" i="2"/>
  <c r="AO41" i="2"/>
  <c r="AN41" i="2"/>
  <c r="AM41" i="2"/>
  <c r="AL41" i="2"/>
  <c r="AK41" i="2"/>
  <c r="AJ41" i="2"/>
  <c r="AF41" i="2"/>
  <c r="AG41" i="2" s="1"/>
  <c r="AH41" i="2" s="1"/>
  <c r="AB41" i="2"/>
  <c r="AC41" i="2" s="1"/>
  <c r="AD41" i="2" s="1"/>
  <c r="AE41" i="2" s="1"/>
  <c r="Z41" i="2"/>
  <c r="AA41" i="2" s="1"/>
  <c r="Y41" i="2"/>
  <c r="X41" i="2"/>
  <c r="W41" i="2"/>
  <c r="V41" i="2"/>
  <c r="U41" i="2"/>
  <c r="T41" i="2"/>
  <c r="S41" i="2"/>
  <c r="R41" i="2"/>
  <c r="Q41" i="2"/>
  <c r="AR40" i="2"/>
  <c r="AQ40" i="2"/>
  <c r="AP40" i="2"/>
  <c r="AO40" i="2"/>
  <c r="AN40" i="2"/>
  <c r="AM40" i="2"/>
  <c r="AL40" i="2"/>
  <c r="AK40" i="2"/>
  <c r="AJ40" i="2"/>
  <c r="AF40" i="2"/>
  <c r="AG40" i="2" s="1"/>
  <c r="AH40" i="2" s="1"/>
  <c r="AB40" i="2"/>
  <c r="AI40" i="2" s="1"/>
  <c r="Z40" i="2"/>
  <c r="AA40" i="2" s="1"/>
  <c r="Y40" i="2"/>
  <c r="X40" i="2"/>
  <c r="W40" i="2"/>
  <c r="V40" i="2"/>
  <c r="U40" i="2"/>
  <c r="T40" i="2"/>
  <c r="S40" i="2"/>
  <c r="R40" i="2"/>
  <c r="Q40" i="2"/>
  <c r="AR39" i="2"/>
  <c r="AQ39" i="2"/>
  <c r="AP39" i="2"/>
  <c r="AO39" i="2"/>
  <c r="AN39" i="2"/>
  <c r="AM39" i="2"/>
  <c r="AL39" i="2"/>
  <c r="AK39" i="2"/>
  <c r="AJ39" i="2"/>
  <c r="AF39" i="2"/>
  <c r="AG39" i="2" s="1"/>
  <c r="AH39" i="2" s="1"/>
  <c r="AB39" i="2"/>
  <c r="AC39" i="2" s="1"/>
  <c r="AD39" i="2" s="1"/>
  <c r="AE39" i="2" s="1"/>
  <c r="Z39" i="2"/>
  <c r="AA39" i="2" s="1"/>
  <c r="Y39" i="2"/>
  <c r="X39" i="2"/>
  <c r="W39" i="2"/>
  <c r="V39" i="2"/>
  <c r="U39" i="2"/>
  <c r="T39" i="2"/>
  <c r="S39" i="2"/>
  <c r="R39" i="2"/>
  <c r="Q39" i="2"/>
  <c r="AR38" i="2"/>
  <c r="AQ38" i="2"/>
  <c r="AP38" i="2"/>
  <c r="AO38" i="2"/>
  <c r="AN38" i="2"/>
  <c r="AM38" i="2"/>
  <c r="AL38" i="2"/>
  <c r="AK38" i="2"/>
  <c r="AJ38" i="2"/>
  <c r="AF38" i="2"/>
  <c r="AG38" i="2" s="1"/>
  <c r="AH38" i="2" s="1"/>
  <c r="AB38" i="2"/>
  <c r="AI38" i="2" s="1"/>
  <c r="Z38" i="2"/>
  <c r="AA38" i="2" s="1"/>
  <c r="Y38" i="2"/>
  <c r="X38" i="2"/>
  <c r="W38" i="2"/>
  <c r="V38" i="2"/>
  <c r="U38" i="2"/>
  <c r="T38" i="2"/>
  <c r="S38" i="2"/>
  <c r="R38" i="2"/>
  <c r="Q38" i="2"/>
  <c r="AR37" i="2"/>
  <c r="AQ37" i="2"/>
  <c r="AP37" i="2"/>
  <c r="AO37" i="2"/>
  <c r="AN37" i="2"/>
  <c r="AM37" i="2"/>
  <c r="AL37" i="2"/>
  <c r="AK37" i="2"/>
  <c r="AJ37" i="2"/>
  <c r="AF37" i="2"/>
  <c r="AG37" i="2" s="1"/>
  <c r="AH37" i="2" s="1"/>
  <c r="AB37" i="2"/>
  <c r="AI37" i="2" s="1"/>
  <c r="Z37" i="2"/>
  <c r="AA37" i="2" s="1"/>
  <c r="Y37" i="2"/>
  <c r="X37" i="2"/>
  <c r="W37" i="2"/>
  <c r="V37" i="2"/>
  <c r="U37" i="2"/>
  <c r="T37" i="2"/>
  <c r="S37" i="2"/>
  <c r="R37" i="2"/>
  <c r="Q37" i="2"/>
  <c r="AR36" i="2"/>
  <c r="AQ36" i="2"/>
  <c r="AP36" i="2"/>
  <c r="AO36" i="2"/>
  <c r="AN36" i="2"/>
  <c r="AM36" i="2"/>
  <c r="AL36" i="2"/>
  <c r="AK36" i="2"/>
  <c r="AJ36" i="2"/>
  <c r="AF36" i="2"/>
  <c r="AG36" i="2" s="1"/>
  <c r="AH36" i="2" s="1"/>
  <c r="AB36" i="2"/>
  <c r="AI36" i="2" s="1"/>
  <c r="Z36" i="2"/>
  <c r="AA36" i="2" s="1"/>
  <c r="Y36" i="2"/>
  <c r="X36" i="2"/>
  <c r="W36" i="2"/>
  <c r="V36" i="2"/>
  <c r="U36" i="2"/>
  <c r="T36" i="2"/>
  <c r="S36" i="2"/>
  <c r="R36" i="2"/>
  <c r="Q36" i="2"/>
  <c r="AR35" i="2"/>
  <c r="AQ35" i="2"/>
  <c r="AP35" i="2"/>
  <c r="AO35" i="2"/>
  <c r="AN35" i="2"/>
  <c r="AM35" i="2"/>
  <c r="AL35" i="2"/>
  <c r="AK35" i="2"/>
  <c r="AJ35" i="2"/>
  <c r="AF35" i="2"/>
  <c r="AG35" i="2" s="1"/>
  <c r="AH35" i="2" s="1"/>
  <c r="AB35" i="2"/>
  <c r="AC35" i="2" s="1"/>
  <c r="AD35" i="2" s="1"/>
  <c r="AE35" i="2" s="1"/>
  <c r="Z35" i="2"/>
  <c r="AA35" i="2" s="1"/>
  <c r="Y35" i="2"/>
  <c r="X35" i="2"/>
  <c r="W35" i="2"/>
  <c r="V35" i="2"/>
  <c r="U35" i="2"/>
  <c r="T35" i="2"/>
  <c r="S35" i="2"/>
  <c r="R35" i="2"/>
  <c r="Q35" i="2"/>
  <c r="AR34" i="2"/>
  <c r="AQ34" i="2"/>
  <c r="AP34" i="2"/>
  <c r="AO34" i="2"/>
  <c r="AN34" i="2"/>
  <c r="AM34" i="2"/>
  <c r="AL34" i="2"/>
  <c r="AK34" i="2"/>
  <c r="AJ34" i="2"/>
  <c r="AF34" i="2"/>
  <c r="AG34" i="2" s="1"/>
  <c r="AH34" i="2" s="1"/>
  <c r="AB34" i="2"/>
  <c r="AI34" i="2" s="1"/>
  <c r="Z34" i="2"/>
  <c r="AA34" i="2" s="1"/>
  <c r="Y34" i="2"/>
  <c r="X34" i="2"/>
  <c r="W34" i="2"/>
  <c r="V34" i="2"/>
  <c r="U34" i="2"/>
  <c r="T34" i="2"/>
  <c r="S34" i="2"/>
  <c r="R34" i="2"/>
  <c r="Q34" i="2"/>
  <c r="AR33" i="2"/>
  <c r="AQ33" i="2"/>
  <c r="AP33" i="2"/>
  <c r="AO33" i="2"/>
  <c r="AN33" i="2"/>
  <c r="AM33" i="2"/>
  <c r="AL33" i="2"/>
  <c r="AK33" i="2"/>
  <c r="AJ33" i="2"/>
  <c r="AF33" i="2"/>
  <c r="AG33" i="2" s="1"/>
  <c r="AH33" i="2" s="1"/>
  <c r="AB33" i="2"/>
  <c r="AI33" i="2" s="1"/>
  <c r="Z33" i="2"/>
  <c r="AA33" i="2" s="1"/>
  <c r="Y33" i="2"/>
  <c r="X33" i="2"/>
  <c r="W33" i="2"/>
  <c r="V33" i="2"/>
  <c r="U33" i="2"/>
  <c r="T33" i="2"/>
  <c r="S33" i="2"/>
  <c r="R33" i="2"/>
  <c r="Q33" i="2"/>
  <c r="AR32" i="2"/>
  <c r="AQ32" i="2"/>
  <c r="AP32" i="2"/>
  <c r="AO32" i="2"/>
  <c r="AN32" i="2"/>
  <c r="AM32" i="2"/>
  <c r="AL32" i="2"/>
  <c r="AK32" i="2"/>
  <c r="AJ32" i="2"/>
  <c r="AF32" i="2"/>
  <c r="AG32" i="2" s="1"/>
  <c r="AH32" i="2" s="1"/>
  <c r="AB32" i="2"/>
  <c r="AI32" i="2" s="1"/>
  <c r="Z32" i="2"/>
  <c r="AA32" i="2" s="1"/>
  <c r="Y32" i="2"/>
  <c r="X32" i="2"/>
  <c r="W32" i="2"/>
  <c r="V32" i="2"/>
  <c r="U32" i="2"/>
  <c r="T32" i="2"/>
  <c r="S32" i="2"/>
  <c r="R32" i="2"/>
  <c r="Q32" i="2"/>
  <c r="AR31" i="2"/>
  <c r="AQ31" i="2"/>
  <c r="AP31" i="2"/>
  <c r="AO31" i="2"/>
  <c r="AN31" i="2"/>
  <c r="AM31" i="2"/>
  <c r="AL31" i="2"/>
  <c r="AK31" i="2"/>
  <c r="AJ31" i="2"/>
  <c r="AF31" i="2"/>
  <c r="AG31" i="2" s="1"/>
  <c r="AH31" i="2" s="1"/>
  <c r="AB31" i="2"/>
  <c r="AC31" i="2" s="1"/>
  <c r="AD31" i="2" s="1"/>
  <c r="AE31" i="2" s="1"/>
  <c r="Z31" i="2"/>
  <c r="AA31" i="2" s="1"/>
  <c r="Y31" i="2"/>
  <c r="X31" i="2"/>
  <c r="W31" i="2"/>
  <c r="V31" i="2"/>
  <c r="U31" i="2"/>
  <c r="T31" i="2"/>
  <c r="S31" i="2"/>
  <c r="R31" i="2"/>
  <c r="Q31" i="2"/>
  <c r="AR30" i="2"/>
  <c r="AQ30" i="2"/>
  <c r="AP30" i="2"/>
  <c r="AO30" i="2"/>
  <c r="AN30" i="2"/>
  <c r="AM30" i="2"/>
  <c r="AL30" i="2"/>
  <c r="AK30" i="2"/>
  <c r="AJ30" i="2"/>
  <c r="AF30" i="2"/>
  <c r="AG30" i="2" s="1"/>
  <c r="AH30" i="2" s="1"/>
  <c r="AB30" i="2"/>
  <c r="AI30" i="2" s="1"/>
  <c r="Z30" i="2"/>
  <c r="AA30" i="2" s="1"/>
  <c r="Y30" i="2"/>
  <c r="X30" i="2"/>
  <c r="W30" i="2"/>
  <c r="V30" i="2"/>
  <c r="U30" i="2"/>
  <c r="T30" i="2"/>
  <c r="S30" i="2"/>
  <c r="R30" i="2"/>
  <c r="Q30" i="2"/>
  <c r="AR29" i="2"/>
  <c r="AQ29" i="2"/>
  <c r="AP29" i="2"/>
  <c r="AO29" i="2"/>
  <c r="AN29" i="2"/>
  <c r="AM29" i="2"/>
  <c r="AL29" i="2"/>
  <c r="AK29" i="2"/>
  <c r="AJ29" i="2"/>
  <c r="AF29" i="2"/>
  <c r="AG29" i="2" s="1"/>
  <c r="AH29" i="2" s="1"/>
  <c r="AB29" i="2"/>
  <c r="AI29" i="2" s="1"/>
  <c r="Z29" i="2"/>
  <c r="AA29" i="2" s="1"/>
  <c r="Y29" i="2"/>
  <c r="X29" i="2"/>
  <c r="W29" i="2"/>
  <c r="V29" i="2"/>
  <c r="U29" i="2"/>
  <c r="T29" i="2"/>
  <c r="S29" i="2"/>
  <c r="R29" i="2"/>
  <c r="Q29" i="2"/>
  <c r="AR28" i="2"/>
  <c r="AQ28" i="2"/>
  <c r="AP28" i="2"/>
  <c r="AO28" i="2"/>
  <c r="AN28" i="2"/>
  <c r="AM28" i="2"/>
  <c r="AL28" i="2"/>
  <c r="AK28" i="2"/>
  <c r="AJ28" i="2"/>
  <c r="AF28" i="2"/>
  <c r="AG28" i="2" s="1"/>
  <c r="AH28" i="2" s="1"/>
  <c r="AB28" i="2"/>
  <c r="AI28" i="2" s="1"/>
  <c r="Z28" i="2"/>
  <c r="AA28" i="2" s="1"/>
  <c r="Y28" i="2"/>
  <c r="X28" i="2"/>
  <c r="W28" i="2"/>
  <c r="V28" i="2"/>
  <c r="U28" i="2"/>
  <c r="T28" i="2"/>
  <c r="S28" i="2"/>
  <c r="R28" i="2"/>
  <c r="Q28" i="2"/>
  <c r="AR27" i="2"/>
  <c r="AQ27" i="2"/>
  <c r="AP27" i="2"/>
  <c r="AO27" i="2"/>
  <c r="AN27" i="2"/>
  <c r="AM27" i="2"/>
  <c r="AL27" i="2"/>
  <c r="AK27" i="2"/>
  <c r="AJ27" i="2"/>
  <c r="AF27" i="2"/>
  <c r="AG27" i="2" s="1"/>
  <c r="AH27" i="2" s="1"/>
  <c r="AB27" i="2"/>
  <c r="AI27" i="2" s="1"/>
  <c r="Z27" i="2"/>
  <c r="AA27" i="2" s="1"/>
  <c r="Y27" i="2"/>
  <c r="X27" i="2"/>
  <c r="W27" i="2"/>
  <c r="V27" i="2"/>
  <c r="U27" i="2"/>
  <c r="T27" i="2"/>
  <c r="S27" i="2"/>
  <c r="R27" i="2"/>
  <c r="Q27" i="2"/>
  <c r="AR26" i="2"/>
  <c r="AQ26" i="2"/>
  <c r="AP26" i="2"/>
  <c r="AO26" i="2"/>
  <c r="AN26" i="2"/>
  <c r="AM26" i="2"/>
  <c r="AL26" i="2"/>
  <c r="AK26" i="2"/>
  <c r="AJ26" i="2"/>
  <c r="AF26" i="2"/>
  <c r="AG26" i="2" s="1"/>
  <c r="AH26" i="2" s="1"/>
  <c r="AB26" i="2"/>
  <c r="AI26" i="2" s="1"/>
  <c r="Z26" i="2"/>
  <c r="AA26" i="2" s="1"/>
  <c r="Y26" i="2"/>
  <c r="X26" i="2"/>
  <c r="W26" i="2"/>
  <c r="V26" i="2"/>
  <c r="U26" i="2"/>
  <c r="T26" i="2"/>
  <c r="S26" i="2"/>
  <c r="R26" i="2"/>
  <c r="Q26" i="2"/>
  <c r="AR25" i="2"/>
  <c r="AQ25" i="2"/>
  <c r="AP25" i="2"/>
  <c r="AO25" i="2"/>
  <c r="AN25" i="2"/>
  <c r="AM25" i="2"/>
  <c r="AL25" i="2"/>
  <c r="AK25" i="2"/>
  <c r="AJ25" i="2"/>
  <c r="AF25" i="2"/>
  <c r="AG25" i="2" s="1"/>
  <c r="AH25" i="2" s="1"/>
  <c r="AB25" i="2"/>
  <c r="AI25" i="2" s="1"/>
  <c r="Z25" i="2"/>
  <c r="AA25" i="2" s="1"/>
  <c r="Y25" i="2"/>
  <c r="X25" i="2"/>
  <c r="W25" i="2"/>
  <c r="V25" i="2"/>
  <c r="U25" i="2"/>
  <c r="T25" i="2"/>
  <c r="S25" i="2"/>
  <c r="R25" i="2"/>
  <c r="Q25" i="2"/>
  <c r="AR24" i="2"/>
  <c r="AQ24" i="2"/>
  <c r="AP24" i="2"/>
  <c r="AO24" i="2"/>
  <c r="AN24" i="2"/>
  <c r="AM24" i="2"/>
  <c r="AL24" i="2"/>
  <c r="AK24" i="2"/>
  <c r="AJ24" i="2"/>
  <c r="AF24" i="2"/>
  <c r="AG24" i="2" s="1"/>
  <c r="AH24" i="2" s="1"/>
  <c r="AB24" i="2"/>
  <c r="AI24" i="2" s="1"/>
  <c r="Z24" i="2"/>
  <c r="AA24" i="2" s="1"/>
  <c r="Y24" i="2"/>
  <c r="X24" i="2"/>
  <c r="W24" i="2"/>
  <c r="V24" i="2"/>
  <c r="U24" i="2"/>
  <c r="T24" i="2"/>
  <c r="S24" i="2"/>
  <c r="R24" i="2"/>
  <c r="Q24" i="2"/>
  <c r="AR23" i="2"/>
  <c r="AQ23" i="2"/>
  <c r="AP23" i="2"/>
  <c r="AO23" i="2"/>
  <c r="AN23" i="2"/>
  <c r="AM23" i="2"/>
  <c r="AL23" i="2"/>
  <c r="AK23" i="2"/>
  <c r="AJ23" i="2"/>
  <c r="AF23" i="2"/>
  <c r="AG23" i="2" s="1"/>
  <c r="AH23" i="2" s="1"/>
  <c r="AB23" i="2"/>
  <c r="AI23" i="2" s="1"/>
  <c r="Z23" i="2"/>
  <c r="AA23" i="2" s="1"/>
  <c r="Y23" i="2"/>
  <c r="X23" i="2"/>
  <c r="W23" i="2"/>
  <c r="V23" i="2"/>
  <c r="U23" i="2"/>
  <c r="T23" i="2"/>
  <c r="S23" i="2"/>
  <c r="R23" i="2"/>
  <c r="Q23" i="2"/>
  <c r="AR22" i="2"/>
  <c r="AQ22" i="2"/>
  <c r="AP22" i="2"/>
  <c r="AO22" i="2"/>
  <c r="AN22" i="2"/>
  <c r="AM22" i="2"/>
  <c r="AL22" i="2"/>
  <c r="AK22" i="2"/>
  <c r="AJ22" i="2"/>
  <c r="AF22" i="2"/>
  <c r="AG22" i="2" s="1"/>
  <c r="AH22" i="2" s="1"/>
  <c r="AB22" i="2"/>
  <c r="AI22" i="2" s="1"/>
  <c r="Z22" i="2"/>
  <c r="AA22" i="2" s="1"/>
  <c r="Y22" i="2"/>
  <c r="X22" i="2"/>
  <c r="W22" i="2"/>
  <c r="V22" i="2"/>
  <c r="U22" i="2"/>
  <c r="T22" i="2"/>
  <c r="S22" i="2"/>
  <c r="R22" i="2"/>
  <c r="Q22" i="2"/>
  <c r="AR21" i="2"/>
  <c r="AQ21" i="2"/>
  <c r="AP21" i="2"/>
  <c r="AO21" i="2"/>
  <c r="AN21" i="2"/>
  <c r="AM21" i="2"/>
  <c r="AL21" i="2"/>
  <c r="AK21" i="2"/>
  <c r="AJ21" i="2"/>
  <c r="AF21" i="2"/>
  <c r="AG21" i="2" s="1"/>
  <c r="AH21" i="2" s="1"/>
  <c r="AB21" i="2"/>
  <c r="AC21" i="2" s="1"/>
  <c r="AD21" i="2" s="1"/>
  <c r="AE21" i="2" s="1"/>
  <c r="Z21" i="2"/>
  <c r="AA21" i="2" s="1"/>
  <c r="Y21" i="2"/>
  <c r="X21" i="2"/>
  <c r="W21" i="2"/>
  <c r="V21" i="2"/>
  <c r="U21" i="2"/>
  <c r="T21" i="2"/>
  <c r="S21" i="2"/>
  <c r="R21" i="2"/>
  <c r="Q21" i="2"/>
  <c r="AR20" i="2"/>
  <c r="AQ20" i="2"/>
  <c r="AP20" i="2"/>
  <c r="AO20" i="2"/>
  <c r="AN20" i="2"/>
  <c r="AM20" i="2"/>
  <c r="AL20" i="2"/>
  <c r="AK20" i="2"/>
  <c r="AJ20" i="2"/>
  <c r="AF20" i="2"/>
  <c r="AG20" i="2" s="1"/>
  <c r="AH20" i="2" s="1"/>
  <c r="AB20" i="2"/>
  <c r="AC20" i="2" s="1"/>
  <c r="AD20" i="2" s="1"/>
  <c r="AE20" i="2" s="1"/>
  <c r="Z20" i="2"/>
  <c r="AA20" i="2" s="1"/>
  <c r="Y20" i="2"/>
  <c r="X20" i="2"/>
  <c r="W20" i="2"/>
  <c r="V20" i="2"/>
  <c r="U20" i="2"/>
  <c r="T20" i="2"/>
  <c r="S20" i="2"/>
  <c r="R20" i="2"/>
  <c r="Q20" i="2"/>
  <c r="AR19" i="2"/>
  <c r="AQ19" i="2"/>
  <c r="AP19" i="2"/>
  <c r="AO19" i="2"/>
  <c r="AN19" i="2"/>
  <c r="AM19" i="2"/>
  <c r="AL19" i="2"/>
  <c r="AK19" i="2"/>
  <c r="AJ19" i="2"/>
  <c r="AF19" i="2"/>
  <c r="AG19" i="2" s="1"/>
  <c r="AH19" i="2" s="1"/>
  <c r="AB19" i="2"/>
  <c r="AI19" i="2" s="1"/>
  <c r="Z19" i="2"/>
  <c r="AA19" i="2" s="1"/>
  <c r="Y19" i="2"/>
  <c r="X19" i="2"/>
  <c r="W19" i="2"/>
  <c r="V19" i="2"/>
  <c r="U19" i="2"/>
  <c r="T19" i="2"/>
  <c r="S19" i="2"/>
  <c r="R19" i="2"/>
  <c r="Q19" i="2"/>
  <c r="AR18" i="2"/>
  <c r="AQ18" i="2"/>
  <c r="AP18" i="2"/>
  <c r="AO18" i="2"/>
  <c r="AN18" i="2"/>
  <c r="AM18" i="2"/>
  <c r="AL18" i="2"/>
  <c r="AK18" i="2"/>
  <c r="AJ18" i="2"/>
  <c r="AF18" i="2"/>
  <c r="AG18" i="2" s="1"/>
  <c r="AH18" i="2" s="1"/>
  <c r="AB18" i="2"/>
  <c r="AI18" i="2" s="1"/>
  <c r="Z18" i="2"/>
  <c r="AA18" i="2" s="1"/>
  <c r="Y18" i="2"/>
  <c r="X18" i="2"/>
  <c r="W18" i="2"/>
  <c r="V18" i="2"/>
  <c r="U18" i="2"/>
  <c r="T18" i="2"/>
  <c r="S18" i="2"/>
  <c r="R18" i="2"/>
  <c r="Q18" i="2"/>
  <c r="AR17" i="2"/>
  <c r="AQ17" i="2"/>
  <c r="AP17" i="2"/>
  <c r="AO17" i="2"/>
  <c r="AN17" i="2"/>
  <c r="AM17" i="2"/>
  <c r="AL17" i="2"/>
  <c r="AK17" i="2"/>
  <c r="AJ17" i="2"/>
  <c r="AF17" i="2"/>
  <c r="AG17" i="2" s="1"/>
  <c r="AH17" i="2" s="1"/>
  <c r="AB17" i="2"/>
  <c r="AI17" i="2" s="1"/>
  <c r="Z17" i="2"/>
  <c r="AA17" i="2" s="1"/>
  <c r="Y17" i="2"/>
  <c r="X17" i="2"/>
  <c r="W17" i="2"/>
  <c r="V17" i="2"/>
  <c r="U17" i="2"/>
  <c r="T17" i="2"/>
  <c r="S17" i="2"/>
  <c r="R17" i="2"/>
  <c r="Q17" i="2"/>
  <c r="AR16" i="2"/>
  <c r="AQ16" i="2"/>
  <c r="AP16" i="2"/>
  <c r="AO16" i="2"/>
  <c r="AN16" i="2"/>
  <c r="AM16" i="2"/>
  <c r="AL16" i="2"/>
  <c r="AK16" i="2"/>
  <c r="AJ16" i="2"/>
  <c r="AF16" i="2"/>
  <c r="AG16" i="2" s="1"/>
  <c r="AH16" i="2" s="1"/>
  <c r="AB16" i="2"/>
  <c r="AC16" i="2" s="1"/>
  <c r="AD16" i="2" s="1"/>
  <c r="AE16" i="2" s="1"/>
  <c r="Z16" i="2"/>
  <c r="AA16" i="2" s="1"/>
  <c r="Y16" i="2"/>
  <c r="X16" i="2"/>
  <c r="W16" i="2"/>
  <c r="V16" i="2"/>
  <c r="U16" i="2"/>
  <c r="T16" i="2"/>
  <c r="S16" i="2"/>
  <c r="R16" i="2"/>
  <c r="Q16" i="2"/>
  <c r="AR15" i="2"/>
  <c r="AQ15" i="2"/>
  <c r="AP15" i="2"/>
  <c r="AO15" i="2"/>
  <c r="AN15" i="2"/>
  <c r="AM15" i="2"/>
  <c r="AL15" i="2"/>
  <c r="AK15" i="2"/>
  <c r="AJ15" i="2"/>
  <c r="AF15" i="2"/>
  <c r="AG15" i="2" s="1"/>
  <c r="AH15" i="2" s="1"/>
  <c r="AB15" i="2"/>
  <c r="AC15" i="2" s="1"/>
  <c r="AD15" i="2" s="1"/>
  <c r="AE15" i="2" s="1"/>
  <c r="Z15" i="2"/>
  <c r="AA15" i="2" s="1"/>
  <c r="Y15" i="2"/>
  <c r="X15" i="2"/>
  <c r="W15" i="2"/>
  <c r="V15" i="2"/>
  <c r="U15" i="2"/>
  <c r="T15" i="2"/>
  <c r="S15" i="2"/>
  <c r="R15" i="2"/>
  <c r="Q15" i="2"/>
  <c r="AR14" i="2"/>
  <c r="AQ14" i="2"/>
  <c r="AP14" i="2"/>
  <c r="AO14" i="2"/>
  <c r="AN14" i="2"/>
  <c r="AM14" i="2"/>
  <c r="AL14" i="2"/>
  <c r="AK14" i="2"/>
  <c r="AJ14" i="2"/>
  <c r="AF14" i="2"/>
  <c r="AG14" i="2" s="1"/>
  <c r="AH14" i="2" s="1"/>
  <c r="AB14" i="2"/>
  <c r="AI14" i="2" s="1"/>
  <c r="Z14" i="2"/>
  <c r="AA14" i="2" s="1"/>
  <c r="Y14" i="2"/>
  <c r="X14" i="2"/>
  <c r="W14" i="2"/>
  <c r="V14" i="2"/>
  <c r="U14" i="2"/>
  <c r="T14" i="2"/>
  <c r="S14" i="2"/>
  <c r="R14" i="2"/>
  <c r="Q14" i="2"/>
  <c r="AR13" i="2"/>
  <c r="AQ13" i="2"/>
  <c r="AP13" i="2"/>
  <c r="AO13" i="2"/>
  <c r="AN13" i="2"/>
  <c r="AM13" i="2"/>
  <c r="AL13" i="2"/>
  <c r="AK13" i="2"/>
  <c r="AJ13" i="2"/>
  <c r="AF13" i="2"/>
  <c r="AG13" i="2" s="1"/>
  <c r="AH13" i="2" s="1"/>
  <c r="AB13" i="2"/>
  <c r="AC13" i="2" s="1"/>
  <c r="AD13" i="2" s="1"/>
  <c r="AE13" i="2" s="1"/>
  <c r="Z13" i="2"/>
  <c r="AA13" i="2" s="1"/>
  <c r="Y13" i="2"/>
  <c r="X13" i="2"/>
  <c r="W13" i="2"/>
  <c r="V13" i="2"/>
  <c r="U13" i="2"/>
  <c r="T13" i="2"/>
  <c r="S13" i="2"/>
  <c r="R13" i="2"/>
  <c r="Q13" i="2"/>
  <c r="AR12" i="2"/>
  <c r="AQ12" i="2"/>
  <c r="AP12" i="2"/>
  <c r="AO12" i="2"/>
  <c r="AN12" i="2"/>
  <c r="AM12" i="2"/>
  <c r="AL12" i="2"/>
  <c r="AK12" i="2"/>
  <c r="AJ12" i="2"/>
  <c r="AF12" i="2"/>
  <c r="AG12" i="2" s="1"/>
  <c r="AH12" i="2" s="1"/>
  <c r="AB12" i="2"/>
  <c r="AC12" i="2" s="1"/>
  <c r="AD12" i="2" s="1"/>
  <c r="AE12" i="2" s="1"/>
  <c r="Z12" i="2"/>
  <c r="AA12" i="2" s="1"/>
  <c r="Y12" i="2"/>
  <c r="X12" i="2"/>
  <c r="W12" i="2"/>
  <c r="V12" i="2"/>
  <c r="U12" i="2"/>
  <c r="T12" i="2"/>
  <c r="S12" i="2"/>
  <c r="R12" i="2"/>
  <c r="Q12" i="2"/>
  <c r="AR11" i="2"/>
  <c r="AQ11" i="2"/>
  <c r="AP11" i="2"/>
  <c r="AO11" i="2"/>
  <c r="AN11" i="2"/>
  <c r="AM11" i="2"/>
  <c r="AL11" i="2"/>
  <c r="AK11" i="2"/>
  <c r="AJ11" i="2"/>
  <c r="AF11" i="2"/>
  <c r="AG11" i="2" s="1"/>
  <c r="AH11" i="2" s="1"/>
  <c r="AB11" i="2"/>
  <c r="AI11" i="2" s="1"/>
  <c r="Z11" i="2"/>
  <c r="AA11" i="2" s="1"/>
  <c r="Y11" i="2"/>
  <c r="X11" i="2"/>
  <c r="W11" i="2"/>
  <c r="V11" i="2"/>
  <c r="U11" i="2"/>
  <c r="T11" i="2"/>
  <c r="S11" i="2"/>
  <c r="R11" i="2"/>
  <c r="Q11" i="2"/>
  <c r="AR10" i="2"/>
  <c r="AQ10" i="2"/>
  <c r="AP10" i="2"/>
  <c r="AO10" i="2"/>
  <c r="AN10" i="2"/>
  <c r="AM10" i="2"/>
  <c r="AL10" i="2"/>
  <c r="AK10" i="2"/>
  <c r="AJ10" i="2"/>
  <c r="AF10" i="2"/>
  <c r="AG10" i="2" s="1"/>
  <c r="AH10" i="2" s="1"/>
  <c r="AB10" i="2"/>
  <c r="AI10" i="2" s="1"/>
  <c r="Z10" i="2"/>
  <c r="AA10" i="2" s="1"/>
  <c r="Y10" i="2"/>
  <c r="X10" i="2"/>
  <c r="W10" i="2"/>
  <c r="V10" i="2"/>
  <c r="U10" i="2"/>
  <c r="T10" i="2"/>
  <c r="S10" i="2"/>
  <c r="R10" i="2"/>
  <c r="Q10" i="2"/>
  <c r="AR9" i="2"/>
  <c r="AQ9" i="2"/>
  <c r="AP9" i="2"/>
  <c r="AO9" i="2"/>
  <c r="AN9" i="2"/>
  <c r="AM9" i="2"/>
  <c r="AL9" i="2"/>
  <c r="AK9" i="2"/>
  <c r="AJ9" i="2"/>
  <c r="AF9" i="2"/>
  <c r="AG9" i="2" s="1"/>
  <c r="AH9" i="2" s="1"/>
  <c r="AB9" i="2"/>
  <c r="AI9" i="2" s="1"/>
  <c r="Z9" i="2"/>
  <c r="AA9" i="2" s="1"/>
  <c r="Y9" i="2"/>
  <c r="X9" i="2"/>
  <c r="W9" i="2"/>
  <c r="V9" i="2"/>
  <c r="U9" i="2"/>
  <c r="T9" i="2"/>
  <c r="S9" i="2"/>
  <c r="R9" i="2"/>
  <c r="Q9" i="2"/>
  <c r="AR8" i="2"/>
  <c r="AQ8" i="2"/>
  <c r="AP8" i="2"/>
  <c r="AO8" i="2"/>
  <c r="AN8" i="2"/>
  <c r="AM8" i="2"/>
  <c r="AL8" i="2"/>
  <c r="AK8" i="2"/>
  <c r="AJ8" i="2"/>
  <c r="AF8" i="2"/>
  <c r="AG8" i="2" s="1"/>
  <c r="AH8" i="2" s="1"/>
  <c r="AB8" i="2"/>
  <c r="AI8" i="2" s="1"/>
  <c r="Z8" i="2"/>
  <c r="AA8" i="2" s="1"/>
  <c r="Y8" i="2"/>
  <c r="X8" i="2"/>
  <c r="W8" i="2"/>
  <c r="V8" i="2"/>
  <c r="U8" i="2"/>
  <c r="T8" i="2"/>
  <c r="S8" i="2"/>
  <c r="R8" i="2"/>
  <c r="Q8" i="2"/>
  <c r="AR7" i="2"/>
  <c r="AQ7" i="2"/>
  <c r="AP7" i="2"/>
  <c r="AO7" i="2"/>
  <c r="AN7" i="2"/>
  <c r="AM7" i="2"/>
  <c r="AL7" i="2"/>
  <c r="AK7" i="2"/>
  <c r="AJ7" i="2"/>
  <c r="AF7" i="2"/>
  <c r="AG7" i="2" s="1"/>
  <c r="AH7" i="2" s="1"/>
  <c r="AB7" i="2"/>
  <c r="AC7" i="2" s="1"/>
  <c r="AD7" i="2" s="1"/>
  <c r="AE7" i="2" s="1"/>
  <c r="Z7" i="2"/>
  <c r="AA7" i="2" s="1"/>
  <c r="Y7" i="2"/>
  <c r="X7" i="2"/>
  <c r="W7" i="2"/>
  <c r="V7" i="2"/>
  <c r="U7" i="2"/>
  <c r="T7" i="2"/>
  <c r="S7" i="2"/>
  <c r="R7" i="2"/>
  <c r="Q7" i="2"/>
  <c r="AR6" i="2"/>
  <c r="AQ6" i="2"/>
  <c r="AP6" i="2"/>
  <c r="AO6" i="2"/>
  <c r="AN6" i="2"/>
  <c r="AM6" i="2"/>
  <c r="AL6" i="2"/>
  <c r="AK6" i="2"/>
  <c r="AJ6" i="2"/>
  <c r="AF6" i="2"/>
  <c r="AG6" i="2" s="1"/>
  <c r="AH6" i="2" s="1"/>
  <c r="AB6" i="2"/>
  <c r="AI6" i="2" s="1"/>
  <c r="Z6" i="2"/>
  <c r="AA6" i="2" s="1"/>
  <c r="Y6" i="2"/>
  <c r="X6" i="2"/>
  <c r="W6" i="2"/>
  <c r="V6" i="2"/>
  <c r="U6" i="2"/>
  <c r="T6" i="2"/>
  <c r="S6" i="2"/>
  <c r="R6" i="2"/>
  <c r="Q6" i="2"/>
  <c r="G33" i="1"/>
  <c r="F33" i="1"/>
  <c r="E33" i="1"/>
  <c r="D33" i="1"/>
  <c r="C33" i="1"/>
  <c r="B33" i="1"/>
  <c r="R29" i="1"/>
  <c r="Q29" i="1"/>
  <c r="P29" i="1"/>
  <c r="N29" i="1"/>
  <c r="M29" i="1"/>
  <c r="L29" i="1"/>
  <c r="K29" i="1"/>
  <c r="I29" i="1"/>
  <c r="H29" i="1"/>
  <c r="G29" i="1"/>
  <c r="E29" i="1"/>
  <c r="D29" i="1"/>
  <c r="C29" i="1"/>
  <c r="B29" i="1"/>
  <c r="J19" i="1"/>
  <c r="H19" i="1"/>
  <c r="F19" i="1"/>
  <c r="D19" i="1"/>
  <c r="B19" i="1"/>
  <c r="D5" i="1"/>
  <c r="B5" i="1"/>
  <c r="AC158" i="2" l="1"/>
  <c r="AD158" i="2" s="1"/>
  <c r="AE158" i="2" s="1"/>
  <c r="AI135" i="2"/>
  <c r="AI55" i="2"/>
  <c r="AC77" i="2"/>
  <c r="AD77" i="2" s="1"/>
  <c r="AE77" i="2" s="1"/>
  <c r="AC74" i="2"/>
  <c r="AD74" i="2" s="1"/>
  <c r="AE74" i="2" s="1"/>
  <c r="AC24" i="2"/>
  <c r="AD24" i="2" s="1"/>
  <c r="AE24" i="2" s="1"/>
  <c r="AC61" i="2"/>
  <c r="AD61" i="2" s="1"/>
  <c r="AE61" i="2" s="1"/>
  <c r="AI49" i="2"/>
  <c r="AI12" i="2"/>
  <c r="AC40" i="2"/>
  <c r="AD40" i="2" s="1"/>
  <c r="AE40" i="2" s="1"/>
  <c r="AC19" i="2"/>
  <c r="AD19" i="2" s="1"/>
  <c r="AE19" i="2" s="1"/>
  <c r="AC68" i="2"/>
  <c r="AD68" i="2" s="1"/>
  <c r="AE68" i="2" s="1"/>
  <c r="AC131" i="2"/>
  <c r="AD131" i="2" s="1"/>
  <c r="AE131" i="2" s="1"/>
  <c r="AI35" i="2"/>
  <c r="AI63" i="2"/>
  <c r="AC129" i="2"/>
  <c r="AD129" i="2" s="1"/>
  <c r="AE129" i="2" s="1"/>
  <c r="AI60" i="2"/>
  <c r="AC25" i="2"/>
  <c r="AD25" i="2" s="1"/>
  <c r="AE25" i="2" s="1"/>
  <c r="AC48" i="2"/>
  <c r="AD48" i="2" s="1"/>
  <c r="AE48" i="2" s="1"/>
  <c r="AC103" i="2"/>
  <c r="AD103" i="2" s="1"/>
  <c r="AE103" i="2" s="1"/>
  <c r="AC165" i="2"/>
  <c r="AD165" i="2" s="1"/>
  <c r="AE165" i="2" s="1"/>
  <c r="AC183" i="2"/>
  <c r="AD183" i="2" s="1"/>
  <c r="AE183" i="2" s="1"/>
  <c r="AI53" i="2"/>
  <c r="AC133" i="2"/>
  <c r="AD133" i="2" s="1"/>
  <c r="AE133" i="2" s="1"/>
  <c r="AI39" i="2"/>
  <c r="AC51" i="2"/>
  <c r="AD51" i="2" s="1"/>
  <c r="AE51" i="2" s="1"/>
  <c r="AC151" i="2"/>
  <c r="AD151" i="2" s="1"/>
  <c r="AE151" i="2" s="1"/>
  <c r="AI31" i="2"/>
  <c r="AI67" i="2"/>
  <c r="AI20" i="2"/>
  <c r="AC57" i="2"/>
  <c r="AD57" i="2" s="1"/>
  <c r="AE57" i="2" s="1"/>
  <c r="AC149" i="2"/>
  <c r="AD149" i="2" s="1"/>
  <c r="AE149" i="2" s="1"/>
  <c r="AC47" i="2"/>
  <c r="AD47" i="2" s="1"/>
  <c r="AE47" i="2" s="1"/>
  <c r="AC27" i="2"/>
  <c r="AD27" i="2" s="1"/>
  <c r="AE27" i="2" s="1"/>
  <c r="AC99" i="2"/>
  <c r="AD99" i="2" s="1"/>
  <c r="AE99" i="2" s="1"/>
  <c r="AC111" i="2"/>
  <c r="AD111" i="2" s="1"/>
  <c r="AE111" i="2" s="1"/>
  <c r="AC33" i="2"/>
  <c r="AD33" i="2" s="1"/>
  <c r="AE33" i="2" s="1"/>
  <c r="AI41" i="2"/>
  <c r="AC23" i="2"/>
  <c r="AD23" i="2" s="1"/>
  <c r="AE23" i="2" s="1"/>
  <c r="AC52" i="2"/>
  <c r="AD52" i="2" s="1"/>
  <c r="AE52" i="2" s="1"/>
  <c r="AC59" i="2"/>
  <c r="AD59" i="2" s="1"/>
  <c r="AE59" i="2" s="1"/>
  <c r="AC127" i="2"/>
  <c r="AD127" i="2" s="1"/>
  <c r="AE127" i="2" s="1"/>
  <c r="AC28" i="2"/>
  <c r="AD28" i="2" s="1"/>
  <c r="AE28" i="2" s="1"/>
  <c r="AC45" i="2"/>
  <c r="AD45" i="2" s="1"/>
  <c r="AE45" i="2" s="1"/>
  <c r="AC43" i="2"/>
  <c r="AD43" i="2" s="1"/>
  <c r="AE43" i="2" s="1"/>
  <c r="AC64" i="2"/>
  <c r="AD64" i="2" s="1"/>
  <c r="AE64" i="2" s="1"/>
  <c r="AC171" i="2"/>
  <c r="AD171" i="2" s="1"/>
  <c r="AE171" i="2" s="1"/>
  <c r="AC179" i="2"/>
  <c r="AD179" i="2" s="1"/>
  <c r="AE179" i="2" s="1"/>
  <c r="AC186" i="2"/>
  <c r="AD186" i="2" s="1"/>
  <c r="AE186" i="2" s="1"/>
  <c r="AI168" i="2"/>
  <c r="AC36" i="2"/>
  <c r="AD36" i="2" s="1"/>
  <c r="AE36" i="2" s="1"/>
  <c r="AI71" i="2"/>
  <c r="AI16" i="2"/>
  <c r="AC69" i="2"/>
  <c r="AD69" i="2" s="1"/>
  <c r="AE69" i="2" s="1"/>
  <c r="AC86" i="2"/>
  <c r="AD86" i="2" s="1"/>
  <c r="AE86" i="2" s="1"/>
  <c r="AC147" i="2"/>
  <c r="AD147" i="2" s="1"/>
  <c r="AE147" i="2" s="1"/>
  <c r="AC11" i="2"/>
  <c r="AD11" i="2" s="1"/>
  <c r="AE11" i="2" s="1"/>
  <c r="AC29" i="2"/>
  <c r="AD29" i="2" s="1"/>
  <c r="AE29" i="2" s="1"/>
  <c r="AI95" i="2"/>
  <c r="AC44" i="2"/>
  <c r="AD44" i="2" s="1"/>
  <c r="AE44" i="2" s="1"/>
  <c r="AC65" i="2"/>
  <c r="AD65" i="2" s="1"/>
  <c r="AE65" i="2" s="1"/>
  <c r="AC126" i="2"/>
  <c r="AD126" i="2" s="1"/>
  <c r="AE126" i="2" s="1"/>
  <c r="AC161" i="2"/>
  <c r="AD161" i="2" s="1"/>
  <c r="AE161" i="2" s="1"/>
  <c r="AC32" i="2"/>
  <c r="AD32" i="2" s="1"/>
  <c r="AE32" i="2" s="1"/>
  <c r="AC56" i="2"/>
  <c r="AD56" i="2" s="1"/>
  <c r="AE56" i="2" s="1"/>
  <c r="AC90" i="2"/>
  <c r="AD90" i="2" s="1"/>
  <c r="AE90" i="2" s="1"/>
  <c r="AC107" i="2"/>
  <c r="AD107" i="2" s="1"/>
  <c r="AE107" i="2" s="1"/>
  <c r="AI172" i="2"/>
  <c r="AC178" i="2"/>
  <c r="AD178" i="2" s="1"/>
  <c r="AE178" i="2" s="1"/>
  <c r="AI180" i="2"/>
  <c r="AC17" i="2"/>
  <c r="AD17" i="2" s="1"/>
  <c r="AE17" i="2" s="1"/>
  <c r="AC37" i="2"/>
  <c r="AD37" i="2" s="1"/>
  <c r="AE37" i="2" s="1"/>
  <c r="AI115" i="2"/>
  <c r="AC185" i="2"/>
  <c r="AD185" i="2" s="1"/>
  <c r="AE185" i="2" s="1"/>
  <c r="AC105" i="2"/>
  <c r="AD105" i="2" s="1"/>
  <c r="AE105" i="2" s="1"/>
  <c r="AC123" i="2"/>
  <c r="AD123" i="2" s="1"/>
  <c r="AE123" i="2" s="1"/>
  <c r="AC145" i="2"/>
  <c r="AD145" i="2" s="1"/>
  <c r="AE145" i="2" s="1"/>
  <c r="AC163" i="2"/>
  <c r="AD163" i="2" s="1"/>
  <c r="AE163" i="2" s="1"/>
  <c r="AC170" i="2"/>
  <c r="AD170" i="2" s="1"/>
  <c r="AE170" i="2" s="1"/>
  <c r="AC181" i="2"/>
  <c r="AD181" i="2" s="1"/>
  <c r="AE181" i="2" s="1"/>
  <c r="AI21" i="2"/>
  <c r="AC83" i="2"/>
  <c r="AD83" i="2" s="1"/>
  <c r="AE83" i="2" s="1"/>
  <c r="AC121" i="2"/>
  <c r="AD121" i="2" s="1"/>
  <c r="AE121" i="2" s="1"/>
  <c r="AC143" i="2"/>
  <c r="AD143" i="2" s="1"/>
  <c r="AE143" i="2" s="1"/>
  <c r="AC159" i="2"/>
  <c r="AD159" i="2" s="1"/>
  <c r="AE159" i="2" s="1"/>
  <c r="AC177" i="2"/>
  <c r="AD177" i="2" s="1"/>
  <c r="AE177" i="2" s="1"/>
  <c r="AI15" i="2"/>
  <c r="AC101" i="2"/>
  <c r="AD101" i="2" s="1"/>
  <c r="AE101" i="2" s="1"/>
  <c r="AC119" i="2"/>
  <c r="AD119" i="2" s="1"/>
  <c r="AE119" i="2" s="1"/>
  <c r="AC130" i="2"/>
  <c r="AD130" i="2" s="1"/>
  <c r="AE130" i="2" s="1"/>
  <c r="AC141" i="2"/>
  <c r="AD141" i="2" s="1"/>
  <c r="AE141" i="2" s="1"/>
  <c r="AC157" i="2"/>
  <c r="AD157" i="2" s="1"/>
  <c r="AE157" i="2" s="1"/>
  <c r="AC175" i="2"/>
  <c r="AD175" i="2" s="1"/>
  <c r="AE175" i="2" s="1"/>
  <c r="AC9" i="2"/>
  <c r="AD9" i="2" s="1"/>
  <c r="AE9" i="2" s="1"/>
  <c r="AI7" i="2"/>
  <c r="AI13" i="2"/>
  <c r="AC75" i="2"/>
  <c r="AD75" i="2" s="1"/>
  <c r="AE75" i="2" s="1"/>
  <c r="AC155" i="2"/>
  <c r="AD155" i="2" s="1"/>
  <c r="AE155" i="2" s="1"/>
  <c r="AC106" i="2"/>
  <c r="AD106" i="2" s="1"/>
  <c r="AE106" i="2" s="1"/>
  <c r="AC117" i="2"/>
  <c r="AD117" i="2" s="1"/>
  <c r="AE117" i="2" s="1"/>
  <c r="AC139" i="2"/>
  <c r="AD139" i="2" s="1"/>
  <c r="AE139" i="2" s="1"/>
  <c r="AC173" i="2"/>
  <c r="AD173" i="2" s="1"/>
  <c r="AE173" i="2" s="1"/>
  <c r="AC182" i="2"/>
  <c r="AD182" i="2" s="1"/>
  <c r="AE182" i="2" s="1"/>
  <c r="AC137" i="2"/>
  <c r="AD137" i="2" s="1"/>
  <c r="AE137" i="2" s="1"/>
  <c r="AC153" i="2"/>
  <c r="AD153" i="2" s="1"/>
  <c r="AE153" i="2" s="1"/>
  <c r="AC162" i="2"/>
  <c r="AD162" i="2" s="1"/>
  <c r="AE162" i="2" s="1"/>
  <c r="AC8" i="2"/>
  <c r="AD8" i="2" s="1"/>
  <c r="AE8" i="2" s="1"/>
  <c r="AC113" i="2"/>
  <c r="AD113" i="2" s="1"/>
  <c r="AE113" i="2" s="1"/>
  <c r="AC169" i="2"/>
  <c r="AD169" i="2" s="1"/>
  <c r="AE169" i="2" s="1"/>
  <c r="AC167" i="2"/>
  <c r="AD167" i="2" s="1"/>
  <c r="AE167" i="2" s="1"/>
  <c r="AI87" i="2"/>
  <c r="AI176" i="2"/>
  <c r="AC85" i="2"/>
  <c r="AD85" i="2" s="1"/>
  <c r="AE85" i="2" s="1"/>
  <c r="AC98" i="2"/>
  <c r="AD98" i="2" s="1"/>
  <c r="AE98" i="2" s="1"/>
  <c r="AC125" i="2"/>
  <c r="AD125" i="2" s="1"/>
  <c r="AE125" i="2" s="1"/>
  <c r="R5" i="1"/>
  <c r="AC89" i="2"/>
  <c r="AD89" i="2" s="1"/>
  <c r="AE89" i="2" s="1"/>
  <c r="AC102" i="2"/>
  <c r="AD102" i="2" s="1"/>
  <c r="AE102" i="2" s="1"/>
  <c r="AC122" i="2"/>
  <c r="AD122" i="2" s="1"/>
  <c r="AE122" i="2" s="1"/>
  <c r="AC154" i="2"/>
  <c r="AD154" i="2" s="1"/>
  <c r="AE154" i="2" s="1"/>
  <c r="AI80" i="2"/>
  <c r="AC80" i="2"/>
  <c r="AD80" i="2" s="1"/>
  <c r="AE80" i="2" s="1"/>
  <c r="AC82" i="2"/>
  <c r="AD82" i="2" s="1"/>
  <c r="AE82" i="2" s="1"/>
  <c r="AC91" i="2"/>
  <c r="AD91" i="2" s="1"/>
  <c r="AE91" i="2" s="1"/>
  <c r="AC109" i="2"/>
  <c r="AD109" i="2" s="1"/>
  <c r="AE109" i="2" s="1"/>
  <c r="AC6" i="2"/>
  <c r="AD6" i="2" s="1"/>
  <c r="AE6" i="2" s="1"/>
  <c r="AC10" i="2"/>
  <c r="AD10" i="2" s="1"/>
  <c r="AE10" i="2" s="1"/>
  <c r="AC14" i="2"/>
  <c r="AD14" i="2" s="1"/>
  <c r="AE14" i="2" s="1"/>
  <c r="AC18" i="2"/>
  <c r="AD18" i="2" s="1"/>
  <c r="AE18" i="2" s="1"/>
  <c r="AC22" i="2"/>
  <c r="AD22" i="2" s="1"/>
  <c r="AE22" i="2" s="1"/>
  <c r="AC26" i="2"/>
  <c r="AD26" i="2" s="1"/>
  <c r="AE26" i="2" s="1"/>
  <c r="AC30" i="2"/>
  <c r="AD30" i="2" s="1"/>
  <c r="AE30" i="2" s="1"/>
  <c r="AC34" i="2"/>
  <c r="AD34" i="2" s="1"/>
  <c r="AE34" i="2" s="1"/>
  <c r="AC38" i="2"/>
  <c r="AD38" i="2" s="1"/>
  <c r="AE38" i="2" s="1"/>
  <c r="AC42" i="2"/>
  <c r="AD42" i="2" s="1"/>
  <c r="AE42" i="2" s="1"/>
  <c r="AC46" i="2"/>
  <c r="AD46" i="2" s="1"/>
  <c r="AE46" i="2" s="1"/>
  <c r="AC50" i="2"/>
  <c r="AD50" i="2" s="1"/>
  <c r="AE50" i="2" s="1"/>
  <c r="AC54" i="2"/>
  <c r="AD54" i="2" s="1"/>
  <c r="AE54" i="2" s="1"/>
  <c r="AC58" i="2"/>
  <c r="AD58" i="2" s="1"/>
  <c r="AE58" i="2" s="1"/>
  <c r="AC62" i="2"/>
  <c r="AD62" i="2" s="1"/>
  <c r="AE62" i="2" s="1"/>
  <c r="AC66" i="2"/>
  <c r="AD66" i="2" s="1"/>
  <c r="AE66" i="2" s="1"/>
  <c r="AC70" i="2"/>
  <c r="AD70" i="2" s="1"/>
  <c r="AE70" i="2" s="1"/>
  <c r="AC73" i="2"/>
  <c r="AD73" i="2" s="1"/>
  <c r="AE73" i="2" s="1"/>
  <c r="AC93" i="2"/>
  <c r="AD93" i="2" s="1"/>
  <c r="AE93" i="2" s="1"/>
  <c r="AI84" i="2"/>
  <c r="AC84" i="2"/>
  <c r="AD84" i="2" s="1"/>
  <c r="AE84" i="2" s="1"/>
  <c r="AC97" i="2"/>
  <c r="AD97" i="2" s="1"/>
  <c r="AE97" i="2" s="1"/>
  <c r="AC134" i="2"/>
  <c r="AD134" i="2" s="1"/>
  <c r="AE134" i="2" s="1"/>
  <c r="AC166" i="2"/>
  <c r="AD166" i="2" s="1"/>
  <c r="AE166" i="2" s="1"/>
  <c r="AI88" i="2"/>
  <c r="AC88" i="2"/>
  <c r="AD88" i="2" s="1"/>
  <c r="AE88" i="2" s="1"/>
  <c r="AC79" i="2"/>
  <c r="AD79" i="2" s="1"/>
  <c r="AE79" i="2" s="1"/>
  <c r="AC110" i="2"/>
  <c r="AD110" i="2" s="1"/>
  <c r="AE110" i="2" s="1"/>
  <c r="AC138" i="2"/>
  <c r="AD138" i="2" s="1"/>
  <c r="AE138" i="2" s="1"/>
  <c r="AI72" i="2"/>
  <c r="AC72" i="2"/>
  <c r="AD72" i="2" s="1"/>
  <c r="AE72" i="2" s="1"/>
  <c r="AC81" i="2"/>
  <c r="AD81" i="2" s="1"/>
  <c r="AE81" i="2" s="1"/>
  <c r="AI92" i="2"/>
  <c r="AC92" i="2"/>
  <c r="AD92" i="2" s="1"/>
  <c r="AE92" i="2" s="1"/>
  <c r="AC94" i="2"/>
  <c r="AD94" i="2" s="1"/>
  <c r="AE94" i="2" s="1"/>
  <c r="AC142" i="2"/>
  <c r="AD142" i="2" s="1"/>
  <c r="AE142" i="2" s="1"/>
  <c r="AC114" i="2"/>
  <c r="AD114" i="2" s="1"/>
  <c r="AE114" i="2" s="1"/>
  <c r="AC146" i="2"/>
  <c r="AD146" i="2" s="1"/>
  <c r="AE146" i="2" s="1"/>
  <c r="AC174" i="2"/>
  <c r="AD174" i="2" s="1"/>
  <c r="AE174" i="2" s="1"/>
  <c r="AI76" i="2"/>
  <c r="AC76" i="2"/>
  <c r="AD76" i="2" s="1"/>
  <c r="AE76" i="2" s="1"/>
  <c r="AC78" i="2"/>
  <c r="AD78" i="2" s="1"/>
  <c r="AE78" i="2" s="1"/>
  <c r="AC118" i="2"/>
  <c r="AD118" i="2" s="1"/>
  <c r="AE118" i="2" s="1"/>
  <c r="AC150" i="2"/>
  <c r="AD150" i="2" s="1"/>
  <c r="AE150" i="2" s="1"/>
  <c r="AC96" i="2"/>
  <c r="AD96" i="2" s="1"/>
  <c r="AE96" i="2" s="1"/>
  <c r="AC100" i="2"/>
  <c r="AD100" i="2" s="1"/>
  <c r="AE100" i="2" s="1"/>
  <c r="AC104" i="2"/>
  <c r="AD104" i="2" s="1"/>
  <c r="AE104" i="2" s="1"/>
  <c r="AC108" i="2"/>
  <c r="AD108" i="2" s="1"/>
  <c r="AE108" i="2" s="1"/>
  <c r="AC112" i="2"/>
  <c r="AD112" i="2" s="1"/>
  <c r="AE112" i="2" s="1"/>
  <c r="AC116" i="2"/>
  <c r="AD116" i="2" s="1"/>
  <c r="AE116" i="2" s="1"/>
  <c r="AC120" i="2"/>
  <c r="AD120" i="2" s="1"/>
  <c r="AE120" i="2" s="1"/>
  <c r="AC124" i="2"/>
  <c r="AD124" i="2" s="1"/>
  <c r="AE124" i="2" s="1"/>
  <c r="AC128" i="2"/>
  <c r="AD128" i="2" s="1"/>
  <c r="AE128" i="2" s="1"/>
  <c r="AC132" i="2"/>
  <c r="AD132" i="2" s="1"/>
  <c r="AE132" i="2" s="1"/>
  <c r="AC136" i="2"/>
  <c r="AD136" i="2" s="1"/>
  <c r="AE136" i="2" s="1"/>
  <c r="AC140" i="2"/>
  <c r="AD140" i="2" s="1"/>
  <c r="AE140" i="2" s="1"/>
  <c r="AC144" i="2"/>
  <c r="AD144" i="2" s="1"/>
  <c r="AE144" i="2" s="1"/>
  <c r="AC148" i="2"/>
  <c r="AD148" i="2" s="1"/>
  <c r="AE148" i="2" s="1"/>
  <c r="AC152" i="2"/>
  <c r="AD152" i="2" s="1"/>
  <c r="AE152" i="2" s="1"/>
  <c r="AC156" i="2"/>
  <c r="AD156" i="2" s="1"/>
  <c r="AE156" i="2" s="1"/>
  <c r="AC160" i="2"/>
  <c r="AD160" i="2" s="1"/>
  <c r="AE160" i="2" s="1"/>
  <c r="AC164" i="2"/>
  <c r="AD164" i="2" s="1"/>
  <c r="AE164" i="2" s="1"/>
  <c r="AC184" i="2"/>
  <c r="AD184" i="2" s="1"/>
  <c r="AE184" i="2" s="1"/>
  <c r="B9" i="1" l="1"/>
  <c r="M13" i="1" s="1"/>
  <c r="H5" i="1"/>
  <c r="P13" i="1" l="1"/>
  <c r="U13" i="1"/>
  <c r="G13" i="1"/>
  <c r="T13" i="1"/>
  <c r="R13" i="1"/>
  <c r="O13" i="1"/>
  <c r="E13" i="1"/>
  <c r="I9" i="1"/>
  <c r="D13" i="1"/>
  <c r="B13" i="1"/>
  <c r="F13" i="1"/>
  <c r="J13" i="1"/>
  <c r="C13" i="1"/>
  <c r="H13" i="1"/>
  <c r="I13" i="1"/>
  <c r="K13" i="1"/>
  <c r="N13" i="1"/>
  <c r="Q13" i="1"/>
  <c r="S13" i="1"/>
  <c r="L13" i="1"/>
  <c r="F5" i="1"/>
  <c r="J5" i="1"/>
  <c r="L5" i="1"/>
  <c r="J33" i="1"/>
  <c r="Q33" i="1"/>
  <c r="P33" i="1"/>
  <c r="O33" i="1"/>
  <c r="N33" i="1"/>
  <c r="I33" i="1"/>
  <c r="L33" i="1"/>
  <c r="K33" i="1"/>
  <c r="P5" i="1" l="1"/>
  <c r="T5" i="1" s="1"/>
  <c r="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E5" authorId="0" shapeId="0" xr:uid="{00000000-0006-0000-0100-000001000000}">
      <text>
        <r>
          <rPr>
            <sz val="11"/>
            <color theme="1"/>
            <rFont val="Calibri"/>
            <family val="2"/>
            <scheme val="minor"/>
          </rPr>
          <t>Aantal identieke sets van exact hetzelfde type.</t>
        </r>
      </text>
    </comment>
    <comment ref="F5" authorId="0" shapeId="0" xr:uid="{00000000-0006-0000-0100-000002000000}">
      <text>
        <r>
          <rPr>
            <sz val="11"/>
            <color theme="1"/>
            <rFont val="Calibri"/>
            <family val="2"/>
            <scheme val="minor"/>
          </rPr>
          <t>Voer breedte in meters in, bijvoorbeeld 0,93.</t>
        </r>
      </text>
    </comment>
    <comment ref="G5" authorId="0" shapeId="0" xr:uid="{00000000-0006-0000-0100-000003000000}">
      <text>
        <r>
          <rPr>
            <sz val="11"/>
            <color theme="1"/>
            <rFont val="Calibri"/>
            <family val="2"/>
            <scheme val="minor"/>
          </rPr>
          <t>Voer hoogte in meters in, bijvoorbeeld 2,30.</t>
        </r>
      </text>
    </comment>
    <comment ref="Z5" authorId="0" shapeId="0" xr:uid="{00000000-0006-0000-0100-000004000000}">
      <text>
        <r>
          <rPr>
            <sz val="11"/>
            <color theme="1"/>
            <rFont val="Calibri"/>
            <family val="2"/>
            <scheme val="minor"/>
          </rPr>
          <t>Automatische hergebruikpotentie per set-type (0%-100%).</t>
        </r>
      </text>
    </comment>
  </commentList>
</comments>
</file>

<file path=xl/sharedStrings.xml><?xml version="1.0" encoding="utf-8"?>
<sst xmlns="http://schemas.openxmlformats.org/spreadsheetml/2006/main" count="186" uniqueCount="176">
  <si>
    <t>Dashboard – hergebruikpotentie te slopen pand</t>
  </si>
  <si>
    <t>Pandscore is gewogen op basis van Aantal per set-type.</t>
  </si>
  <si>
    <t>Totaal set-types</t>
  </si>
  <si>
    <t>Totaal aantal sets</t>
  </si>
  <si>
    <t>GO</t>
  </si>
  <si>
    <t>GO met aanpassingen</t>
  </si>
  <si>
    <t>HOLD</t>
  </si>
  <si>
    <t>NO-GO (of los deurblad)</t>
  </si>
  <si>
    <t>Totale manuren</t>
  </si>
  <si>
    <t>Totale kosten</t>
  </si>
  <si>
    <t>Verwachte opbrengst</t>
  </si>
  <si>
    <t>Netto waarde na kosten</t>
  </si>
  <si>
    <t>Pandscore hergebruikpotentie</t>
  </si>
  <si>
    <t>Pandstatus</t>
  </si>
  <si>
    <t>Meter (0% → 100%)</t>
  </si>
  <si>
    <t>0%</t>
  </si>
  <si>
    <t xml:space="preserve">   </t>
  </si>
  <si>
    <t>50%</t>
  </si>
  <si>
    <t>100%</t>
  </si>
  <si>
    <t>Top knelpunten in het pand (op basis van Aantal)</t>
  </si>
  <si>
    <t>Ingemetseld / ingestort</t>
  </si>
  <si>
    <t>Houten kozijnen
(check droog + maat)</t>
  </si>
  <si>
    <t>Geen afnemer op tijd</t>
  </si>
  <si>
    <t>Logistiek niet haalbaar</t>
  </si>
  <si>
    <t>Los deurblad</t>
  </si>
  <si>
    <t>Interpretatie</t>
  </si>
  <si>
    <t>• GO = direct doorzetten</t>
  </si>
  <si>
    <t>• GO met aanpassingen = technisch kansrijk, maar maat-/opwaarderingsingreep nodig</t>
  </si>
  <si>
    <t>• HOLD = potentie aanwezig, maar afnemer/logistiek nog niet rond</t>
  </si>
  <si>
    <t>• NO-GO = buiten focus of te groot risico / te veel arbeid</t>
  </si>
  <si>
    <t>Zichtbare schade</t>
  </si>
  <si>
    <t>Compleetheid</t>
  </si>
  <si>
    <t>Restkwaliteit</t>
  </si>
  <si>
    <t>Productdata</t>
  </si>
  <si>
    <t>Geen</t>
  </si>
  <si>
    <t>Licht</t>
  </si>
  <si>
    <t>Matig</t>
  </si>
  <si>
    <t>Ernstig</t>
  </si>
  <si>
    <t>Compleet</t>
  </si>
  <si>
    <t>Deels</t>
  </si>
  <si>
    <t>Direct
inzetbaar</t>
  </si>
  <si>
    <t>Aanpassing
nodig</t>
  </si>
  <si>
    <t>Twijfelachtig</t>
  </si>
  <si>
    <t>Niet geschikt</t>
  </si>
  <si>
    <t>Ja</t>
  </si>
  <si>
    <t>Gedeeltelijk</t>
  </si>
  <si>
    <t>Nee</t>
  </si>
  <si>
    <t>Typologieën (aantal sets)</t>
  </si>
  <si>
    <t>Benodigde acties (1/2)</t>
  </si>
  <si>
    <t>Benodigde acties (2/2)</t>
  </si>
  <si>
    <t>Staal – dichte
systeemwand</t>
  </si>
  <si>
    <t>Staal –
zijlicht</t>
  </si>
  <si>
    <t>Aluminium –
glazen systeemwand</t>
  </si>
  <si>
    <t>Aluminium –
direct gekoppeld glas</t>
  </si>
  <si>
    <t>Ingemetseld</t>
  </si>
  <si>
    <t>Onbekend</t>
  </si>
  <si>
    <t>Geen actie
nodig</t>
  </si>
  <si>
    <t>Reiniging
nodig</t>
  </si>
  <si>
    <t>Reparatie
nodig</t>
  </si>
  <si>
    <t>Onderdelen
aanvullen</t>
  </si>
  <si>
    <t>Maataanpassing
nodig</t>
  </si>
  <si>
    <t>Technische
controle nodig</t>
  </si>
  <si>
    <t>Handmatige
beoordeling nodig</t>
  </si>
  <si>
    <t>Alleen
reststroom / los
deurblad</t>
  </si>
  <si>
    <t>Toelichting benodigde acties</t>
  </si>
  <si>
    <t>De verwachte opbrengst blijft zichtbaar en is overal 45% van de nieuwprijs. De benodigde acties tonen wat er nog nodig is om deze opbrengst te kunnen realiseren. Aantallen bij benodigde acties zijn niet exclusief: één set kan meerdere acties vragen.</t>
  </si>
  <si>
    <t>MCA-matrix hergebruikpotentie deur-kozijn/pui-sets</t>
  </si>
  <si>
    <t>Voer per set-type één rij in. Gebruik kolom E ('Aantal') voor identieke sets. Blauw = invoer | Zwart = formule. Houten kozijnen worden alleen conditioneel meegenomen: alleen bij een volledig droge, losmaakbare verbinding én minimale nieuwbouwmaat. Verwachte opbrengst = 45% van de nieuwprijs.</t>
  </si>
  <si>
    <t>Set-ID</t>
  </si>
  <si>
    <t>Pand / project</t>
  </si>
  <si>
    <t>Verdieping / zone</t>
  </si>
  <si>
    <t>Omschrijving set</t>
  </si>
  <si>
    <t>Aantal</t>
  </si>
  <si>
    <t>Deurbreedte (m)</t>
  </si>
  <si>
    <t>Deurhoogte (m)</t>
  </si>
  <si>
    <t>Kozijn/pui materiaal</t>
  </si>
  <si>
    <t>Typologie / aansluiting</t>
  </si>
  <si>
    <t>Brandwerend?</t>
  </si>
  <si>
    <t>Compleetheid set</t>
  </si>
  <si>
    <t>Productdata compleet?</t>
  </si>
  <si>
    <t>Afnemer / project op tijd?</t>
  </si>
  <si>
    <t>Logistiek haalbaar?</t>
  </si>
  <si>
    <t>Score maat</t>
  </si>
  <si>
    <t>Score materiaal</t>
  </si>
  <si>
    <t>Score typologie</t>
  </si>
  <si>
    <t>Score compleetheid</t>
  </si>
  <si>
    <t>Score schade</t>
  </si>
  <si>
    <t>Score restkwaliteit</t>
  </si>
  <si>
    <t>Score productdata</t>
  </si>
  <si>
    <t>Score afnemer</t>
  </si>
  <si>
    <t>Score logistiek</t>
  </si>
  <si>
    <t>Gewogen score</t>
  </si>
  <si>
    <t>Hergebruikpotentie %</t>
  </si>
  <si>
    <t>Uitkomst</t>
  </si>
  <si>
    <t>Tijd p/set (uur)</t>
  </si>
  <si>
    <t>Kosten totaal (€)</t>
  </si>
  <si>
    <t>Nieuwprijs p/set (€)</t>
  </si>
  <si>
    <t>Verw. verkoopwaarde p/set (€)</t>
  </si>
  <si>
    <t>Verw. verkoopwaarde totaal (€)</t>
  </si>
  <si>
    <t>Opmerking / reden</t>
  </si>
  <si>
    <t>Geen actie nodig?</t>
  </si>
  <si>
    <t>Reiniging nodig?</t>
  </si>
  <si>
    <t>Reparatie nodig?</t>
  </si>
  <si>
    <t>Onderdelen aanvullen?</t>
  </si>
  <si>
    <t>Maataanpassing nodig?</t>
  </si>
  <si>
    <t>Technische controle nodig?</t>
  </si>
  <si>
    <t>Handmatige beoordeling nodig?</t>
  </si>
  <si>
    <t>Alleen reststroom / los deurblad?</t>
  </si>
  <si>
    <t>Benodigde actie(s)</t>
  </si>
  <si>
    <t>Instellingen &amp; scoring</t>
  </si>
  <si>
    <t>Wegingen (1 = laag, 5 = zwaar)</t>
  </si>
  <si>
    <t>Drempels</t>
  </si>
  <si>
    <t>Scoringslogica</t>
  </si>
  <si>
    <t>Criterium</t>
  </si>
  <si>
    <t>Gewicht</t>
  </si>
  <si>
    <t>Status</t>
  </si>
  <si>
    <t>Drempel</t>
  </si>
  <si>
    <t>Onderdeel</t>
  </si>
  <si>
    <t>Toelichting</t>
  </si>
  <si>
    <t>Maatvoering woningbouw-fit</t>
  </si>
  <si>
    <t>Maat-score</t>
  </si>
  <si>
    <t>&lt;=0,95 m breed én &lt;=2,30 m hoog = 5 | oplopend naar 1</t>
  </si>
  <si>
    <t>Typologie / demontage</t>
  </si>
  <si>
    <t>Materiaal</t>
  </si>
  <si>
    <t>Staal=5 | Aluminium=5 | Hout=1 | Onbekend=2</t>
  </si>
  <si>
    <t>Typologie</t>
  </si>
  <si>
    <t>Compleet=5 | Deels=3 | Los deurblad=1</t>
  </si>
  <si>
    <t>Schade</t>
  </si>
  <si>
    <t>Geen=5 | Licht=4 | Matig=2 | Ernstig=1</t>
  </si>
  <si>
    <t>Harde NO-GO</t>
  </si>
  <si>
    <t>Direct inzetbaar=5 | Aanpassing nodig=3 | Twijfelachtig=2 | Niet geschikt=1</t>
  </si>
  <si>
    <t>Productdata compleet</t>
  </si>
  <si>
    <t>Ingemetseld | hout niet volledig droog | hout zonder maat-score 5 | Restkwaliteit = Niet geschikt</t>
  </si>
  <si>
    <t>Ja=5 | Gedeeltelijk=3 | Nee=1</t>
  </si>
  <si>
    <t>Afnemer / project op tijd</t>
  </si>
  <si>
    <t>→ automatische status = NO-GO (los deurblad)</t>
  </si>
  <si>
    <t>Afnemer</t>
  </si>
  <si>
    <t>Ja=5 | Misschien=3 | Nee=1</t>
  </si>
  <si>
    <t>Logistiek haalbaar</t>
  </si>
  <si>
    <t>Logistiek</t>
  </si>
  <si>
    <t>Ja=5 | Met moeite=3 | Nee=1</t>
  </si>
  <si>
    <t>Waarde &amp; arbeid</t>
  </si>
  <si>
    <t>Waarde-effect</t>
  </si>
  <si>
    <t>Verwachte opbrengst start op 45% van nieuwprijs; dashboard toont daarnaast per set-type de benodigde acties om deze opbrengst te halen. Er worden geen herstelkosten meegerekend.</t>
  </si>
  <si>
    <t>Uurtarief per uur (2 personen)</t>
  </si>
  <si>
    <t>Nieuwprijs brandwerend (€)</t>
  </si>
  <si>
    <t>Nieuwprijs niet-brandwerend (€)</t>
  </si>
  <si>
    <t>Basis verkoopwaarde (% van nieuwprijs)</t>
  </si>
  <si>
    <t>Gebruik van dit bestand</t>
  </si>
  <si>
    <t>• 1. Vul in sheet 'Matrix' per deur-kozijn/pui-set één rij in.</t>
  </si>
  <si>
    <t>• 2. Gebruik kolom E ('Aantal') voor identieke sets van hetzelfde type.</t>
  </si>
  <si>
    <t>• 3. Vul alleen de blauwe kolommen in; de grijze kolommen rekenen automatisch.</t>
  </si>
  <si>
    <t>• 4. Kies in kolom I de typologie; tijd per set en manuren worden daar automatisch aan gekoppeld.</t>
  </si>
  <si>
    <t>• 5. Verwachte opbrengst blijft zichtbaar; het dashboard laat daarnaast zien welke acties nog nodig zijn om die opbrengst te behalen.</t>
  </si>
  <si>
    <t>• 6. Benodigde acties worden getoond als aantallen sets: geen actie, reiniging, reparatie, onderdelen aanvullen, maataanpassing, technische controle, handmatige beoordeling of reststroom.</t>
  </si>
  <si>
    <t>• 7. Harde NO-GO (los deurblad): Ingemetseld, houten kozijnen zonder volledig droge losmaakbare verbinding, houten kozijnen zonder maat-score 5 (minimale nieuwbouwmaat), of Restkwaliteit = Niet geschikt.</t>
  </si>
  <si>
    <t>• 8. Dashboard toont pandscore, totale manuren, kosten, verwachte opbrengst én de verdeling per typologie en conditie.</t>
  </si>
  <si>
    <t>Bronlogica verwerkt uit onderzoek</t>
  </si>
  <si>
    <t>• Dichte systeemwand staal = meest kansrijk; direct gekoppeld glas = minst kansrijk.</t>
  </si>
  <si>
    <t>• Verwachte opbrengst = nieuwprijs x 45% basisfactor, daarna bijgesteld op compleetheid, schade, restkwaliteit en productdata.</t>
  </si>
  <si>
    <t>• Benodigde acties worden niet omgerekend naar herstelkosten; ze tonen alleen welke bewerking nog nodig is.</t>
  </si>
  <si>
    <t>• Typologieën volgen het onderzoek: staal dichte systeemwand (ca. 45 min), staal met zijlicht (ca. 75 min), aluminium glazen systeemwand (ca. 60 min), aluminium direct gekoppeld glas (ca. 90 min). Houten kozijnen worden alleen conditioneel meegenomen en niet verder uitgewerkt als hoofdtypologie.</t>
  </si>
  <si>
    <t>• Waardedaling compleetheid: Deels = -25% | Los deurblad = -75% t.o.v. compleet.</t>
  </si>
  <si>
    <t>• Waardedaling schade: Licht = -10% | Matig = -35% | Ernstig = -65% t.o.v. geen schade.</t>
  </si>
  <si>
    <t>• Waardedaling restkwaliteit: Aanpassing nodig = -25% | Twijfelachtig = -45% | Niet geschikt = -75% t.o.v. direct inzetbaar.</t>
  </si>
  <si>
    <t>• Waardedaling productdata: Gedeeltelijk = -10% | Nee = -20% t.o.v. complete productdata.</t>
  </si>
  <si>
    <t>• NO-GO krijgt een restwaarde van €75 per set: los deurblad kan verkocht worden.</t>
  </si>
  <si>
    <t>GO = direct inzetbaar of met beperkte onzekerheid</t>
  </si>
  <si>
    <t>GO met aanpassingen = technisch kansrijk, maar extra nodig</t>
  </si>
  <si>
    <t>HOLD = nog onvoldoende zeker door ontbrekende informatie / afnemer / logistiek</t>
  </si>
  <si>
    <t>NO GO - binnen deze casus niet haalbaar of niet passend</t>
  </si>
  <si>
    <t>&lt;40%</t>
  </si>
  <si>
    <t>Materiaal kozijn</t>
  </si>
  <si>
    <t>Staal in dichte systeemwand=5 | Stalen kozijn met zijlicht=3 | Aluminium kozijn in glazen systeemwand=3 | Aluminium kozijn met direct gekoppeld glas=2 | Houten kozijn droog/losmaakbaar=2 | Houten kozijn niet volledig droog=1 | Ingemetseld=1 | Onbekend=2</t>
  </si>
  <si>
    <t>NO-GO restwaarde los deurblad (€) niet brandwerend</t>
  </si>
  <si>
    <t>NO-GO restwaarde los deurblad (€) brandwerend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</si>
</sst>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 #,##0.00"/>
  </numFmts>
  <fonts count="17" x14ac:knownFonts="1">
    <font>
      <sz val="11"/>
      <color theme="1"/>
      <name val="Calibri"/>
      <family val="2"/>
      <scheme val="minor"/>
    </font>
    <font>
      <b/>
      <sz val="18"/>
      <color rgb="FF1F2937"/>
      <name val="Calibri"/>
    </font>
    <font>
      <b/>
      <sz val="12"/>
      <color rgb="FF1B7F5A"/>
      <name val="Calibri"/>
    </font>
    <font>
      <b/>
      <sz val="11"/>
      <color rgb="FFFFFFFF"/>
      <name val="Calibri"/>
    </font>
    <font>
      <sz val="10"/>
      <color rgb="FF1F2937"/>
      <name val="Calibri"/>
    </font>
    <font>
      <sz val="10"/>
      <color rgb="FF0000FF"/>
      <name val="Calibri"/>
    </font>
    <font>
      <b/>
      <sz val="16"/>
      <color rgb="FFFFFFFF"/>
      <name val="Calibri"/>
    </font>
    <font>
      <b/>
      <sz val="18"/>
      <color rgb="FFFFFFFF"/>
      <name val="Calibri"/>
    </font>
    <font>
      <b/>
      <sz val="16"/>
      <color rgb="FF1F2937"/>
      <name val="Calibri"/>
    </font>
    <font>
      <b/>
      <sz val="30"/>
      <color rgb="FF1F2937"/>
      <name val="Calibri"/>
    </font>
    <font>
      <b/>
      <sz val="26"/>
      <name val="Calibri"/>
    </font>
    <font>
      <b/>
      <sz val="20"/>
      <color rgb="FF1F2937"/>
      <name val="Calibri"/>
    </font>
    <font>
      <b/>
      <sz val="12"/>
      <color rgb="FF1F2937"/>
      <name val="Calibri"/>
    </font>
    <font>
      <sz val="9"/>
      <color rgb="FF6B7280"/>
      <name val="Calibri"/>
    </font>
    <font>
      <b/>
      <sz val="12"/>
      <color rgb="FF1B7F5A"/>
      <name val="Calibri"/>
      <family val="2"/>
    </font>
    <font>
      <b/>
      <sz val="11"/>
      <color rgb="FFFFFFFF"/>
      <name val="Calibri"/>
      <family val="2"/>
    </font>
    <font>
      <sz val="8"/>
      <name val="Calibri"/>
      <family val="2"/>
      <scheme val="minor"/>
    </font>
  </fonts>
  <fills count="30">
    <fill>
      <patternFill patternType="none"/>
    </fill>
    <fill>
      <patternFill patternType="gray125"/>
    </fill>
    <fill>
      <patternFill patternType="solid">
        <fgColor rgb="FFEAF7F1"/>
      </patternFill>
    </fill>
    <fill>
      <patternFill patternType="solid">
        <fgColor rgb="FF1F5A94"/>
      </patternFill>
    </fill>
    <fill>
      <patternFill patternType="solid">
        <fgColor rgb="FFFFFFFF"/>
      </patternFill>
    </fill>
    <fill>
      <patternFill patternType="solid">
        <fgColor rgb="FFF7FBFF"/>
      </patternFill>
    </fill>
    <fill>
      <patternFill patternType="solid">
        <fgColor rgb="FFFFF4E5"/>
      </patternFill>
    </fill>
    <fill>
      <patternFill patternType="solid">
        <fgColor rgb="FF1F2937"/>
      </patternFill>
    </fill>
    <fill>
      <patternFill patternType="solid">
        <fgColor rgb="FFE63232"/>
      </patternFill>
    </fill>
    <fill>
      <patternFill patternType="solid">
        <fgColor rgb="FFDC3732"/>
      </patternFill>
    </fill>
    <fill>
      <patternFill patternType="solid">
        <fgColor rgb="FFD23D33"/>
      </patternFill>
    </fill>
    <fill>
      <patternFill patternType="solid">
        <fgColor rgb="FFC84334"/>
      </patternFill>
    </fill>
    <fill>
      <patternFill patternType="solid">
        <fgColor rgb="FFBF4935"/>
      </patternFill>
    </fill>
    <fill>
      <patternFill patternType="solid">
        <fgColor rgb="FFB54E36"/>
      </patternFill>
    </fill>
    <fill>
      <patternFill patternType="solid">
        <fgColor rgb="FFAB5437"/>
      </patternFill>
    </fill>
    <fill>
      <patternFill patternType="solid">
        <fgColor rgb="FFA25A38"/>
      </patternFill>
    </fill>
    <fill>
      <patternFill patternType="solid">
        <fgColor rgb="FF986039"/>
      </patternFill>
    </fill>
    <fill>
      <patternFill patternType="solid">
        <fgColor rgb="FF8E663A"/>
      </patternFill>
    </fill>
    <fill>
      <patternFill patternType="solid">
        <fgColor rgb="FF856B3A"/>
      </patternFill>
    </fill>
    <fill>
      <patternFill patternType="solid">
        <fgColor rgb="FF7B713B"/>
      </patternFill>
    </fill>
    <fill>
      <patternFill patternType="solid">
        <fgColor rgb="FF71773C"/>
      </patternFill>
    </fill>
    <fill>
      <patternFill patternType="solid">
        <fgColor rgb="FF687D3D"/>
      </patternFill>
    </fill>
    <fill>
      <patternFill patternType="solid">
        <fgColor rgb="FF5E833E"/>
      </patternFill>
    </fill>
    <fill>
      <patternFill patternType="solid">
        <fgColor rgb="FF54883F"/>
      </patternFill>
    </fill>
    <fill>
      <patternFill patternType="solid">
        <fgColor rgb="FF4B8E40"/>
      </patternFill>
    </fill>
    <fill>
      <patternFill patternType="solid">
        <fgColor rgb="FF419441"/>
      </patternFill>
    </fill>
    <fill>
      <patternFill patternType="solid">
        <fgColor rgb="FF379A42"/>
      </patternFill>
    </fill>
    <fill>
      <patternFill patternType="solid">
        <fgColor rgb="FF2EA043"/>
      </patternFill>
    </fill>
    <fill>
      <patternFill patternType="solid">
        <fgColor rgb="FFFFC000"/>
      </patternFill>
    </fill>
    <fill>
      <patternFill patternType="solid">
        <fgColor theme="1"/>
      </patternFill>
    </fill>
  </fills>
  <borders count="16">
    <border>
      <left/>
      <right/>
      <top/>
      <bottom/>
      <diagonal/>
    </border>
    <border>
      <left style="thin">
        <color rgb="FFD1D5DB"/>
      </left>
      <right style="thin">
        <color rgb="FFD1D5DB"/>
      </right>
      <top style="thin">
        <color rgb="FFD1D5DB"/>
      </top>
      <bottom style="thin">
        <color rgb="FFD1D5DB"/>
      </bottom>
      <diagonal/>
    </border>
    <border>
      <left/>
      <right/>
      <top style="thin">
        <color rgb="FFD1D5DB"/>
      </top>
      <bottom/>
      <diagonal/>
    </border>
    <border>
      <left/>
      <right style="thin">
        <color rgb="FFD1D5DB"/>
      </right>
      <top style="thin">
        <color rgb="FFD1D5DB"/>
      </top>
      <bottom/>
      <diagonal/>
    </border>
    <border>
      <left/>
      <right style="thin">
        <color rgb="FFD1D5DB"/>
      </right>
      <top style="thin">
        <color rgb="FFD1D5DB"/>
      </top>
      <bottom style="thin">
        <color rgb="FFD1D5DB"/>
      </bottom>
      <diagonal/>
    </border>
    <border>
      <left style="thin">
        <color rgb="FFD1D5DB"/>
      </left>
      <right/>
      <top/>
      <bottom style="thin">
        <color rgb="FFD1D5DB"/>
      </bottom>
      <diagonal/>
    </border>
    <border>
      <left/>
      <right/>
      <top/>
      <bottom style="thin">
        <color rgb="FFD1D5DB"/>
      </bottom>
      <diagonal/>
    </border>
    <border>
      <left/>
      <right style="thin">
        <color rgb="FFD1D5DB"/>
      </right>
      <top/>
      <bottom style="thin">
        <color rgb="FFD1D5DB"/>
      </bottom>
      <diagonal/>
    </border>
    <border>
      <left/>
      <right/>
      <top style="thin">
        <color rgb="FFD1D5DB"/>
      </top>
      <bottom style="thin">
        <color rgb="FFD1D5DB"/>
      </bottom>
      <diagonal/>
    </border>
    <border>
      <left style="thin">
        <color rgb="FFD1D5DB"/>
      </left>
      <right style="thin">
        <color rgb="FFD1D5DB"/>
      </right>
      <top style="thin">
        <color rgb="FFD1D5DB"/>
      </top>
      <bottom/>
      <diagonal/>
    </border>
    <border>
      <left/>
      <right style="thin">
        <color rgb="FFD1D5DB"/>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rgb="FFD1D5DB"/>
      </bottom>
      <diagonal/>
    </border>
    <border>
      <left/>
      <right/>
      <top style="thin">
        <color theme="0" tint="-4.9989318521683403E-2"/>
      </top>
      <bottom/>
      <diagonal/>
    </border>
    <border>
      <left style="thin">
        <color theme="0" tint="-4.9989318521683403E-2"/>
      </left>
      <right style="thin">
        <color rgb="FFD1D5DB"/>
      </right>
      <top/>
      <bottom/>
      <diagonal/>
    </border>
  </borders>
  <cellStyleXfs count="1">
    <xf numFmtId="0" fontId="0" fillId="0" borderId="0"/>
  </cellStyleXfs>
  <cellXfs count="76">
    <xf numFmtId="0" fontId="0" fillId="0" borderId="0" xfId="0"/>
    <xf numFmtId="0" fontId="3"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9" borderId="1" xfId="0" applyFill="1" applyBorder="1"/>
    <xf numFmtId="0" fontId="0" fillId="20" borderId="1" xfId="0" applyFill="1" applyBorder="1"/>
    <xf numFmtId="0" fontId="0" fillId="21" borderId="1" xfId="0" applyFill="1" applyBorder="1"/>
    <xf numFmtId="0" fontId="0" fillId="22" borderId="1" xfId="0" applyFill="1" applyBorder="1"/>
    <xf numFmtId="0" fontId="0" fillId="23" borderId="1" xfId="0" applyFill="1" applyBorder="1"/>
    <xf numFmtId="0" fontId="0" fillId="24" borderId="1" xfId="0" applyFill="1" applyBorder="1"/>
    <xf numFmtId="0" fontId="0" fillId="25" borderId="1" xfId="0" applyFill="1" applyBorder="1"/>
    <xf numFmtId="0" fontId="0" fillId="26" borderId="1" xfId="0" applyFill="1" applyBorder="1"/>
    <xf numFmtId="0" fontId="0" fillId="27" borderId="1" xfId="0" applyFill="1" applyBorder="1"/>
    <xf numFmtId="0" fontId="13" fillId="0" borderId="0" xfId="0" applyFont="1" applyAlignment="1">
      <alignment horizontal="center" vertical="center" wrapText="1"/>
    </xf>
    <xf numFmtId="0" fontId="5" fillId="5" borderId="1" xfId="0" applyFont="1" applyFill="1" applyBorder="1" applyAlignment="1">
      <alignment horizontal="left" vertical="center" wrapText="1"/>
    </xf>
    <xf numFmtId="0" fontId="2" fillId="2" borderId="1" xfId="0" applyFont="1" applyFill="1" applyBorder="1"/>
    <xf numFmtId="0" fontId="4" fillId="4" borderId="1" xfId="0" applyFont="1" applyFill="1" applyBorder="1" applyAlignment="1">
      <alignment horizontal="left" vertical="center" wrapText="1"/>
    </xf>
    <xf numFmtId="1" fontId="5"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0" borderId="0" xfId="0" applyFont="1" applyAlignment="1">
      <alignment horizontal="left" vertical="center" wrapText="1"/>
    </xf>
    <xf numFmtId="9" fontId="13" fillId="0" borderId="0" xfId="0" applyNumberFormat="1" applyFont="1" applyAlignment="1">
      <alignment horizontal="center" vertical="center" wrapText="1"/>
    </xf>
    <xf numFmtId="2" fontId="8"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5" fontId="5" fillId="5" borderId="1" xfId="0" applyNumberFormat="1" applyFont="1" applyFill="1" applyBorder="1" applyAlignment="1">
      <alignment horizontal="left" vertical="center" wrapText="1"/>
    </xf>
    <xf numFmtId="2" fontId="5" fillId="5" borderId="1" xfId="0" applyNumberFormat="1" applyFont="1" applyFill="1" applyBorder="1" applyAlignment="1">
      <alignment horizontal="left" vertical="center" wrapText="1"/>
    </xf>
    <xf numFmtId="166" fontId="5" fillId="5" borderId="1" xfId="0" applyNumberFormat="1" applyFont="1" applyFill="1" applyBorder="1" applyAlignment="1">
      <alignment horizontal="left" vertical="center" wrapText="1"/>
    </xf>
    <xf numFmtId="164" fontId="5" fillId="5"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0" fontId="2" fillId="28" borderId="1" xfId="0" applyFont="1" applyFill="1" applyBorder="1" applyAlignment="1">
      <alignment horizontal="left" vertical="center" wrapText="1"/>
    </xf>
    <xf numFmtId="0" fontId="14" fillId="28" borderId="1" xfId="0" applyFont="1" applyFill="1" applyBorder="1" applyAlignment="1">
      <alignment horizontal="left" vertical="center" wrapText="1"/>
    </xf>
    <xf numFmtId="0" fontId="3" fillId="29"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9" fontId="5" fillId="5" borderId="0" xfId="0" applyNumberFormat="1" applyFont="1" applyFill="1" applyAlignment="1">
      <alignment horizontal="center" vertical="center" wrapText="1"/>
    </xf>
    <xf numFmtId="0" fontId="4" fillId="4" borderId="9" xfId="0" applyFont="1" applyFill="1" applyBorder="1" applyAlignment="1">
      <alignment horizontal="left" vertical="center" wrapText="1"/>
    </xf>
    <xf numFmtId="9" fontId="5" fillId="5" borderId="9" xfId="0" applyNumberFormat="1" applyFont="1" applyFill="1" applyBorder="1" applyAlignment="1">
      <alignment horizontal="center" vertical="center" wrapText="1"/>
    </xf>
    <xf numFmtId="0" fontId="0" fillId="0" borderId="10" xfId="0" applyBorder="1"/>
    <xf numFmtId="0" fontId="4" fillId="4" borderId="12" xfId="0" applyFont="1" applyFill="1" applyBorder="1" applyAlignment="1">
      <alignment horizontal="left" vertical="center" wrapText="1"/>
    </xf>
    <xf numFmtId="9" fontId="5" fillId="5" borderId="11" xfId="0" applyNumberFormat="1" applyFont="1" applyFill="1" applyBorder="1" applyAlignment="1">
      <alignment horizontal="center" vertical="center" wrapText="1"/>
    </xf>
    <xf numFmtId="0" fontId="0" fillId="0" borderId="13" xfId="0" applyBorder="1"/>
    <xf numFmtId="0" fontId="4" fillId="4" borderId="11" xfId="0" applyFont="1" applyFill="1" applyBorder="1" applyAlignment="1">
      <alignment horizontal="left" vertical="center" wrapText="1"/>
    </xf>
    <xf numFmtId="0" fontId="0" fillId="0" borderId="14" xfId="0" applyBorder="1"/>
    <xf numFmtId="0" fontId="0" fillId="0" borderId="15" xfId="0" applyBorder="1"/>
    <xf numFmtId="0" fontId="7" fillId="7" borderId="1" xfId="0" applyFont="1" applyFill="1" applyBorder="1" applyAlignment="1">
      <alignment horizontal="center" vertical="center" wrapText="1"/>
    </xf>
    <xf numFmtId="0" fontId="0" fillId="0" borderId="8" xfId="0" applyBorder="1"/>
    <xf numFmtId="0" fontId="0" fillId="0" borderId="4" xfId="0" applyBorder="1"/>
    <xf numFmtId="0" fontId="10" fillId="4" borderId="1" xfId="0" applyFont="1" applyFill="1" applyBorder="1" applyAlignment="1">
      <alignment horizontal="center" vertical="center" wrapText="1"/>
    </xf>
    <xf numFmtId="0" fontId="0" fillId="0" borderId="3" xfId="0" applyBorder="1"/>
    <xf numFmtId="0" fontId="0" fillId="0" borderId="5" xfId="0" applyBorder="1"/>
    <xf numFmtId="0" fontId="0" fillId="0" borderId="7" xfId="0" applyBorder="1"/>
    <xf numFmtId="0" fontId="8"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left" vertical="top" wrapText="1"/>
    </xf>
    <xf numFmtId="0" fontId="0" fillId="0" borderId="0" xfId="0"/>
    <xf numFmtId="0" fontId="2" fillId="2" borderId="1" xfId="0" applyFont="1" applyFill="1" applyBorder="1" applyAlignment="1">
      <alignment horizontal="left" vertical="center" wrapText="1"/>
    </xf>
    <xf numFmtId="0" fontId="4" fillId="0" borderId="0" xfId="0" applyFont="1" applyAlignment="1">
      <alignment horizontal="left" vertical="center" wrapText="1"/>
    </xf>
    <xf numFmtId="165" fontId="9" fillId="4" borderId="1" xfId="0" applyNumberFormat="1" applyFont="1" applyFill="1" applyBorder="1" applyAlignment="1">
      <alignment horizontal="center" vertical="center" wrapText="1"/>
    </xf>
    <xf numFmtId="0" fontId="0" fillId="0" borderId="2" xfId="0" applyBorder="1"/>
    <xf numFmtId="0" fontId="0" fillId="0" borderId="6" xfId="0" applyBorder="1"/>
    <xf numFmtId="0" fontId="15" fillId="3"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 fillId="0" borderId="0" xfId="0" applyFont="1"/>
  </cellXfs>
  <cellStyles count="1">
    <cellStyle name="Standaard" xfId="0" builtinId="0"/>
  </cellStyles>
  <dxfs count="4">
    <dxf>
      <fill>
        <patternFill>
          <bgColor rgb="FFF4CCCC"/>
        </patternFill>
      </fill>
    </dxf>
    <dxf>
      <fill>
        <patternFill>
          <bgColor rgb="FFFCE4D6"/>
        </patternFill>
      </fill>
    </dxf>
    <dxf>
      <fill>
        <patternFill>
          <bgColor rgb="FFFFF2CC"/>
        </patternFill>
      </fill>
    </dxf>
    <dxf>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showGridLines="0" tabSelected="1" zoomScale="65" zoomScaleNormal="80" workbookViewId="0">
      <selection activeCell="G33" sqref="G33"/>
    </sheetView>
  </sheetViews>
  <sheetFormatPr defaultRowHeight="14.5" x14ac:dyDescent="0.35"/>
  <cols>
    <col min="1" max="1" width="4" customWidth="1"/>
    <col min="2" max="2" width="16" customWidth="1"/>
    <col min="3" max="3" width="12" customWidth="1"/>
    <col min="4" max="4" width="16" customWidth="1"/>
    <col min="5" max="5" width="18" customWidth="1"/>
    <col min="6" max="6" width="11.1796875" customWidth="1"/>
    <col min="7" max="8" width="11" customWidth="1"/>
    <col min="9" max="9" width="13" customWidth="1"/>
    <col min="10" max="14" width="12" customWidth="1"/>
    <col min="15" max="15" width="14" customWidth="1"/>
    <col min="16" max="17" width="15" customWidth="1"/>
    <col min="18" max="18" width="18" customWidth="1"/>
    <col min="19" max="19" width="10" customWidth="1"/>
    <col min="20" max="20" width="18" customWidth="1"/>
  </cols>
  <sheetData>
    <row r="1" spans="1:21" x14ac:dyDescent="0.35">
      <c r="A1" s="55" t="s">
        <v>0</v>
      </c>
      <c r="B1" s="56"/>
      <c r="C1" s="56"/>
      <c r="D1" s="56"/>
      <c r="E1" s="56"/>
      <c r="F1" s="56"/>
      <c r="G1" s="56"/>
      <c r="H1" s="56"/>
      <c r="I1" s="56"/>
      <c r="J1" s="56"/>
      <c r="K1" s="56"/>
      <c r="L1" s="56"/>
      <c r="M1" s="56"/>
      <c r="N1" s="57"/>
    </row>
    <row r="2" spans="1:21" x14ac:dyDescent="0.35">
      <c r="A2" s="72" t="s">
        <v>1</v>
      </c>
      <c r="B2" s="56"/>
      <c r="C2" s="56"/>
      <c r="D2" s="56"/>
      <c r="E2" s="56"/>
      <c r="F2" s="56"/>
      <c r="G2" s="56"/>
      <c r="H2" s="56"/>
      <c r="I2" s="56"/>
      <c r="J2" s="56"/>
      <c r="K2" s="56"/>
      <c r="L2" s="56"/>
      <c r="M2" s="56"/>
      <c r="N2" s="57"/>
    </row>
    <row r="4" spans="1:21" ht="29" customHeight="1" x14ac:dyDescent="0.35">
      <c r="B4" s="63" t="s">
        <v>2</v>
      </c>
      <c r="C4" s="57"/>
      <c r="D4" s="63" t="s">
        <v>3</v>
      </c>
      <c r="E4" s="57"/>
      <c r="F4" s="63" t="s">
        <v>4</v>
      </c>
      <c r="G4" s="57"/>
      <c r="H4" s="63" t="s">
        <v>5</v>
      </c>
      <c r="I4" s="57"/>
      <c r="J4" s="63" t="s">
        <v>6</v>
      </c>
      <c r="K4" s="57"/>
      <c r="L4" s="71" t="s">
        <v>7</v>
      </c>
      <c r="M4" s="57"/>
      <c r="N4" s="1" t="s">
        <v>8</v>
      </c>
      <c r="P4" s="1" t="s">
        <v>9</v>
      </c>
      <c r="R4" s="1" t="s">
        <v>10</v>
      </c>
      <c r="T4" s="1" t="s">
        <v>11</v>
      </c>
    </row>
    <row r="5" spans="1:21" ht="21" customHeight="1" x14ac:dyDescent="0.35">
      <c r="B5" s="62">
        <f>COUNTA(Matrix!A6:A186)</f>
        <v>0</v>
      </c>
      <c r="C5" s="57"/>
      <c r="D5" s="62">
        <f>SUM(Matrix!E6:E186)</f>
        <v>0</v>
      </c>
      <c r="E5" s="57"/>
      <c r="F5" s="62">
        <f>SUMIFS(Matrix!E6:E186,Matrix!AB6:AB186,"GO")</f>
        <v>0</v>
      </c>
      <c r="G5" s="57"/>
      <c r="H5" s="62">
        <f>SUMIFS(Matrix!E6:E186,Matrix!AB6:AB186,"GO met aanpassingen")</f>
        <v>0</v>
      </c>
      <c r="I5" s="57"/>
      <c r="J5" s="62">
        <f>SUMIFS(Matrix!E6:E186,Matrix!AB6:AB186,"HOLD")</f>
        <v>0</v>
      </c>
      <c r="K5" s="57"/>
      <c r="L5" s="62">
        <f>SUMIFS(Matrix!E6:E186,Matrix!AB6:AB186,"NO-GO (los deurblad)")</f>
        <v>0</v>
      </c>
      <c r="M5" s="57"/>
      <c r="N5" s="33">
        <f>SUM(Matrix!AD6:AD186)</f>
        <v>0</v>
      </c>
      <c r="P5" s="34">
        <f>SUM(Matrix!AE6:AE186)</f>
        <v>0</v>
      </c>
      <c r="R5" s="34">
        <f>SUM(Matrix!AH6:AH186)</f>
        <v>0</v>
      </c>
      <c r="T5" s="34">
        <f>R5-P5</f>
        <v>0</v>
      </c>
    </row>
    <row r="8" spans="1:21" x14ac:dyDescent="0.35">
      <c r="B8" s="63" t="s">
        <v>12</v>
      </c>
      <c r="C8" s="56"/>
      <c r="D8" s="56"/>
      <c r="E8" s="57"/>
      <c r="F8" s="63"/>
      <c r="G8" s="57"/>
      <c r="I8" s="63" t="s">
        <v>13</v>
      </c>
      <c r="J8" s="56"/>
      <c r="K8" s="56"/>
      <c r="L8" s="57"/>
    </row>
    <row r="9" spans="1:21" x14ac:dyDescent="0.35">
      <c r="B9" s="68">
        <f>IFERROR(SUMPRODUCT(Matrix!E6:E186,Matrix!AA6:AA186)/SUM(Matrix!E6:E186),0)</f>
        <v>0</v>
      </c>
      <c r="C9" s="69"/>
      <c r="D9" s="69"/>
      <c r="E9" s="59"/>
      <c r="F9" s="58"/>
      <c r="G9" s="59"/>
      <c r="I9" s="73" t="str">
        <f>IF($B$9&gt;=Instellingen!$E$6,"GO",IF($B$9&gt;=Instellingen!$E$7,"GO met aanpassingen",IF($B$9&gt;=Instellingen!$E$9,"HOLD","NO-GO")))</f>
        <v>HOLD</v>
      </c>
      <c r="J9" s="69"/>
      <c r="K9" s="69"/>
      <c r="L9" s="59"/>
    </row>
    <row r="10" spans="1:21" x14ac:dyDescent="0.35">
      <c r="B10" s="60"/>
      <c r="C10" s="70"/>
      <c r="D10" s="70"/>
      <c r="E10" s="61"/>
      <c r="F10" s="60"/>
      <c r="G10" s="61"/>
      <c r="I10" s="60"/>
      <c r="J10" s="70"/>
      <c r="K10" s="70"/>
      <c r="L10" s="61"/>
    </row>
    <row r="12" spans="1:21" ht="31" customHeight="1" x14ac:dyDescent="0.35">
      <c r="B12" s="2" t="s">
        <v>14</v>
      </c>
    </row>
    <row r="13" spans="1:21" ht="15.5" customHeight="1" x14ac:dyDescent="0.35">
      <c r="B13" s="3" t="str">
        <f>IF(ROUND($B$9*20,0)=1,"▼","")</f>
        <v/>
      </c>
      <c r="C13" s="3" t="str">
        <f>IF(ROUND($B$9*20,0)=2,"▼","")</f>
        <v/>
      </c>
      <c r="D13" s="3" t="str">
        <f>IF(ROUND($B$9*20,0)=3,"▼","")</f>
        <v/>
      </c>
      <c r="E13" s="3" t="str">
        <f>IF(ROUND($B$9*20,0)=4,"▼","")</f>
        <v/>
      </c>
      <c r="F13" s="3" t="str">
        <f>IF(ROUND($B$9*20,0)=5,"▼","")</f>
        <v/>
      </c>
      <c r="G13" s="3" t="str">
        <f>IF(ROUND($B$9*20,0)=6,"▼","")</f>
        <v/>
      </c>
      <c r="H13" s="3" t="str">
        <f>IF(ROUND($B$9*20,0)=7,"▼","")</f>
        <v/>
      </c>
      <c r="I13" s="3" t="str">
        <f>IF(ROUND($B$9*20,0)=8,"▼","")</f>
        <v/>
      </c>
      <c r="J13" s="3" t="str">
        <f>IF(ROUND($B$9*20,0)=9,"▼","")</f>
        <v/>
      </c>
      <c r="K13" s="3" t="str">
        <f>IF(ROUND($B$9*20,0)=10,"▼","")</f>
        <v/>
      </c>
      <c r="L13" s="3" t="str">
        <f>IF(ROUND($B$9*20,0)=11,"▼","")</f>
        <v/>
      </c>
      <c r="M13" s="3" t="str">
        <f>IF(ROUND($B$9*20,0)=12,"▼","")</f>
        <v/>
      </c>
      <c r="N13" s="3" t="str">
        <f>IF(ROUND($B$9*20,0)=13,"▼","")</f>
        <v/>
      </c>
      <c r="O13" s="3" t="str">
        <f>IF(ROUND($B$9*20,0)=14,"▼","")</f>
        <v/>
      </c>
      <c r="P13" s="3" t="str">
        <f>IF(ROUND($B$9*20,0)=15,"▼","")</f>
        <v/>
      </c>
      <c r="Q13" s="3" t="str">
        <f>IF(ROUND($B$9*20,0)=16,"▼","")</f>
        <v/>
      </c>
      <c r="R13" s="3" t="str">
        <f>IF(ROUND($B$9*20,0)=17,"▼","")</f>
        <v/>
      </c>
      <c r="S13" s="3" t="str">
        <f>IF(ROUND($B$9*20,0)=18,"▼","")</f>
        <v/>
      </c>
      <c r="T13" s="3" t="str">
        <f>IF(ROUND($B$9*20,0)=19,"▼","")</f>
        <v/>
      </c>
      <c r="U13" s="3" t="str">
        <f>IF($B$9&gt;=95%,"▼","")</f>
        <v/>
      </c>
    </row>
    <row r="14" spans="1:21" ht="18" customHeight="1" x14ac:dyDescent="0.35">
      <c r="B14" s="4"/>
      <c r="C14" s="5"/>
      <c r="D14" s="6"/>
      <c r="E14" s="7"/>
      <c r="F14" s="8"/>
      <c r="G14" s="9"/>
      <c r="H14" s="10"/>
      <c r="I14" s="11"/>
      <c r="J14" s="12"/>
      <c r="K14" s="13"/>
      <c r="L14" s="14"/>
      <c r="M14" s="15"/>
      <c r="N14" s="16"/>
      <c r="O14" s="17"/>
      <c r="P14" s="18"/>
      <c r="Q14" s="19"/>
      <c r="R14" s="20"/>
      <c r="S14" s="21"/>
      <c r="T14" s="22"/>
      <c r="U14" s="23"/>
    </row>
    <row r="15" spans="1:21" x14ac:dyDescent="0.35">
      <c r="B15" s="24" t="s">
        <v>15</v>
      </c>
      <c r="C15" s="32" t="s">
        <v>16</v>
      </c>
      <c r="D15" s="32"/>
      <c r="K15" s="24" t="s">
        <v>17</v>
      </c>
      <c r="U15" s="24" t="s">
        <v>18</v>
      </c>
    </row>
    <row r="17" spans="2:18" x14ac:dyDescent="0.35">
      <c r="B17" s="66" t="s">
        <v>19</v>
      </c>
      <c r="C17" s="56"/>
      <c r="D17" s="56"/>
      <c r="E17" s="56"/>
      <c r="F17" s="56"/>
      <c r="G17" s="56"/>
      <c r="H17" s="57"/>
    </row>
    <row r="18" spans="2:18" x14ac:dyDescent="0.35">
      <c r="B18" s="63" t="s">
        <v>20</v>
      </c>
      <c r="C18" s="57"/>
      <c r="D18" s="71" t="s">
        <v>21</v>
      </c>
      <c r="E18" s="57"/>
      <c r="F18" s="63" t="s">
        <v>22</v>
      </c>
      <c r="G18" s="57"/>
      <c r="H18" s="63" t="s">
        <v>23</v>
      </c>
      <c r="I18" s="57"/>
      <c r="J18" s="63" t="s">
        <v>24</v>
      </c>
      <c r="K18" s="57"/>
    </row>
    <row r="19" spans="2:18" x14ac:dyDescent="0.35">
      <c r="B19" s="62">
        <f>SUMIFS(Matrix!E6:E186,Matrix!I6:I186,"Ingemetseld")</f>
        <v>0</v>
      </c>
      <c r="C19" s="57"/>
      <c r="D19" s="62">
        <f>SUMIFS(Matrix!E6:E186,Matrix!H6:H186,"Hout")</f>
        <v>0</v>
      </c>
      <c r="E19" s="57"/>
      <c r="F19" s="62">
        <f>SUMIFS(Matrix!E6:E186,Matrix!O6:O186,"Nee")</f>
        <v>0</v>
      </c>
      <c r="G19" s="57"/>
      <c r="H19" s="62">
        <f>SUMIFS(Matrix!E6:E186,Matrix!P6:P186,"Nee")</f>
        <v>0</v>
      </c>
      <c r="I19" s="57"/>
      <c r="J19" s="62">
        <f>SUMIFS(Matrix!E6:E186,Matrix!K6:K186,"Los deurblad")</f>
        <v>0</v>
      </c>
      <c r="K19" s="57"/>
    </row>
    <row r="21" spans="2:18" ht="15.5" customHeight="1" x14ac:dyDescent="0.35">
      <c r="B21" s="2" t="s">
        <v>25</v>
      </c>
    </row>
    <row r="22" spans="2:18" x14ac:dyDescent="0.35">
      <c r="B22" s="67" t="s">
        <v>26</v>
      </c>
      <c r="C22" s="65"/>
      <c r="D22" s="65"/>
      <c r="E22" s="65"/>
      <c r="F22" s="65"/>
      <c r="G22" s="65"/>
      <c r="H22" s="65"/>
      <c r="I22" s="65"/>
      <c r="J22" s="65"/>
      <c r="K22" s="65"/>
      <c r="L22" s="65"/>
      <c r="M22" s="65"/>
      <c r="N22" s="65"/>
    </row>
    <row r="23" spans="2:18" x14ac:dyDescent="0.35">
      <c r="B23" s="67" t="s">
        <v>27</v>
      </c>
      <c r="C23" s="65"/>
      <c r="D23" s="65"/>
      <c r="E23" s="65"/>
      <c r="F23" s="65"/>
      <c r="G23" s="65"/>
      <c r="H23" s="65"/>
      <c r="I23" s="65"/>
      <c r="J23" s="65"/>
      <c r="K23" s="65"/>
      <c r="L23" s="65"/>
      <c r="M23" s="65"/>
      <c r="N23" s="65"/>
    </row>
    <row r="24" spans="2:18" x14ac:dyDescent="0.35">
      <c r="B24" s="67" t="s">
        <v>28</v>
      </c>
      <c r="C24" s="65"/>
      <c r="D24" s="65"/>
      <c r="E24" s="65"/>
      <c r="F24" s="65"/>
      <c r="G24" s="65"/>
      <c r="H24" s="65"/>
      <c r="I24" s="65"/>
      <c r="J24" s="65"/>
      <c r="K24" s="65"/>
      <c r="L24" s="65"/>
      <c r="M24" s="65"/>
      <c r="N24" s="65"/>
    </row>
    <row r="25" spans="2:18" x14ac:dyDescent="0.35">
      <c r="B25" s="67" t="s">
        <v>29</v>
      </c>
      <c r="C25" s="65"/>
      <c r="D25" s="65"/>
      <c r="E25" s="65"/>
      <c r="F25" s="65"/>
      <c r="G25" s="65"/>
      <c r="H25" s="65"/>
      <c r="I25" s="65"/>
      <c r="J25" s="65"/>
      <c r="K25" s="65"/>
      <c r="L25" s="65"/>
      <c r="M25" s="65"/>
      <c r="N25" s="65"/>
    </row>
    <row r="27" spans="2:18" ht="22" customHeight="1" x14ac:dyDescent="0.35">
      <c r="B27" s="66" t="s">
        <v>30</v>
      </c>
      <c r="C27" s="56"/>
      <c r="D27" s="56"/>
      <c r="E27" s="57"/>
      <c r="G27" s="66" t="s">
        <v>31</v>
      </c>
      <c r="H27" s="56"/>
      <c r="I27" s="57"/>
      <c r="K27" s="66" t="s">
        <v>32</v>
      </c>
      <c r="L27" s="56"/>
      <c r="M27" s="56"/>
      <c r="N27" s="57"/>
      <c r="P27" s="66" t="s">
        <v>33</v>
      </c>
      <c r="Q27" s="56"/>
      <c r="R27" s="57"/>
    </row>
    <row r="28" spans="2:18" ht="42" customHeight="1" x14ac:dyDescent="0.35">
      <c r="B28" s="1" t="s">
        <v>34</v>
      </c>
      <c r="C28" s="1" t="s">
        <v>35</v>
      </c>
      <c r="D28" s="1" t="s">
        <v>36</v>
      </c>
      <c r="E28" s="1" t="s">
        <v>37</v>
      </c>
      <c r="G28" s="1" t="s">
        <v>38</v>
      </c>
      <c r="H28" s="1" t="s">
        <v>39</v>
      </c>
      <c r="I28" s="1" t="s">
        <v>24</v>
      </c>
      <c r="K28" s="1" t="s">
        <v>40</v>
      </c>
      <c r="L28" s="1" t="s">
        <v>41</v>
      </c>
      <c r="M28" s="1" t="s">
        <v>42</v>
      </c>
      <c r="N28" s="1" t="s">
        <v>43</v>
      </c>
      <c r="P28" s="1" t="s">
        <v>44</v>
      </c>
      <c r="Q28" s="1" t="s">
        <v>45</v>
      </c>
      <c r="R28" s="1" t="s">
        <v>46</v>
      </c>
    </row>
    <row r="29" spans="2:18" ht="21" customHeight="1" x14ac:dyDescent="0.35">
      <c r="B29" s="43">
        <f>SUMIFS(Matrix!$E$6:$E$186,Matrix!$L$6:$L$186,"Geen")</f>
        <v>0</v>
      </c>
      <c r="C29" s="43">
        <f>SUMIFS(Matrix!$E$6:$E$186,Matrix!$L$6:$L$186,"Licht")</f>
        <v>0</v>
      </c>
      <c r="D29" s="43">
        <f>SUMIFS(Matrix!$E$6:$E$186,Matrix!$L$6:$L$186,"Matig")</f>
        <v>0</v>
      </c>
      <c r="E29" s="43">
        <f>SUMIFS(Matrix!$E$6:$E$186,Matrix!$L$6:$L$186,"Ernstig")</f>
        <v>0</v>
      </c>
      <c r="G29" s="43">
        <f>SUMIFS(Matrix!$E$6:$E$186,Matrix!$K$6:$K$186,"Compleet")</f>
        <v>0</v>
      </c>
      <c r="H29" s="43">
        <f>SUMIFS(Matrix!$E$6:$E$186,Matrix!$K$6:$K$186,"Deels")</f>
        <v>0</v>
      </c>
      <c r="I29" s="43">
        <f>SUMIFS(Matrix!$E$6:$E$186,Matrix!$K$6:$K$186,"Los deurblad")</f>
        <v>0</v>
      </c>
      <c r="K29" s="43">
        <f>SUMIFS(Matrix!$E$6:$E$186,Matrix!$M$6:$M$186,"Direct inzetbaar")</f>
        <v>0</v>
      </c>
      <c r="L29" s="43">
        <f>SUMIFS(Matrix!$E$6:$E$186,Matrix!$M$6:$M$186,"Aanpassing nodig")</f>
        <v>0</v>
      </c>
      <c r="M29" s="43">
        <f>SUMIFS(Matrix!$E$6:$E$186,Matrix!$M$6:$M$186,"Twijfelachtig")</f>
        <v>0</v>
      </c>
      <c r="N29" s="43">
        <f>SUMIFS(Matrix!$E$6:$E$186,Matrix!$M$6:$M$186,"Niet geschikt")</f>
        <v>0</v>
      </c>
      <c r="P29" s="43">
        <f>SUMIFS(Matrix!$E$6:$E$186,Matrix!$N$6:$N$186,"Ja")</f>
        <v>0</v>
      </c>
      <c r="Q29" s="43">
        <f>SUMIFS(Matrix!$E$6:$E$186,Matrix!$N$6:$N$186,"Gedeeltelijk")</f>
        <v>0</v>
      </c>
      <c r="R29" s="43">
        <f>SUMIFS(Matrix!$E$6:$E$186,Matrix!$N$6:$N$186,"Nee")</f>
        <v>0</v>
      </c>
    </row>
    <row r="31" spans="2:18" ht="22" customHeight="1" x14ac:dyDescent="0.35">
      <c r="B31" s="66" t="s">
        <v>47</v>
      </c>
      <c r="C31" s="56"/>
      <c r="D31" s="56"/>
      <c r="E31" s="56"/>
      <c r="F31" s="56"/>
      <c r="G31" s="57"/>
      <c r="I31" s="66" t="s">
        <v>48</v>
      </c>
      <c r="J31" s="56"/>
      <c r="K31" s="56"/>
      <c r="L31" s="57"/>
      <c r="N31" s="66" t="s">
        <v>49</v>
      </c>
      <c r="O31" s="56"/>
      <c r="P31" s="56"/>
      <c r="Q31" s="57"/>
    </row>
    <row r="32" spans="2:18" ht="50" customHeight="1" x14ac:dyDescent="0.35">
      <c r="B32" s="1" t="s">
        <v>50</v>
      </c>
      <c r="C32" s="1" t="s">
        <v>51</v>
      </c>
      <c r="D32" s="1" t="s">
        <v>52</v>
      </c>
      <c r="E32" s="1" t="s">
        <v>53</v>
      </c>
      <c r="F32" s="1" t="s">
        <v>54</v>
      </c>
      <c r="G32" s="1" t="s">
        <v>55</v>
      </c>
      <c r="I32" s="1" t="s">
        <v>56</v>
      </c>
      <c r="J32" s="1" t="s">
        <v>57</v>
      </c>
      <c r="K32" s="1" t="s">
        <v>58</v>
      </c>
      <c r="L32" s="1" t="s">
        <v>59</v>
      </c>
      <c r="N32" s="1" t="s">
        <v>60</v>
      </c>
      <c r="O32" s="1" t="s">
        <v>61</v>
      </c>
      <c r="P32" s="1" t="s">
        <v>62</v>
      </c>
      <c r="Q32" s="1" t="s">
        <v>63</v>
      </c>
    </row>
    <row r="33" spans="2:17" ht="21" customHeight="1" x14ac:dyDescent="0.35">
      <c r="B33" s="43">
        <f>SUMIFS(Matrix!$E$6:$E$186,Matrix!$I$6:$I$186,"Stalen kozijn in dichte systeemwand")</f>
        <v>0</v>
      </c>
      <c r="C33" s="43">
        <f>SUMIFS(Matrix!$E$6:$E$186,Matrix!$I$6:$I$186,"Stalen kozijn met zijlicht")</f>
        <v>0</v>
      </c>
      <c r="D33" s="43">
        <f>SUMIFS(Matrix!$E$6:$E$186,Matrix!$I$6:$I$186,"Aluminium kozijn in glazen systeemwand")</f>
        <v>0</v>
      </c>
      <c r="E33" s="43">
        <f>SUMIFS(Matrix!$E$6:$E$186,Matrix!$I$6:$I$186,"Aluminium kozijn met direct gekoppeld glas")</f>
        <v>0</v>
      </c>
      <c r="F33" s="43">
        <f>SUMIFS(Matrix!$E$6:$E$186,Matrix!$I$6:$I$186,"Ingemetseld")</f>
        <v>0</v>
      </c>
      <c r="G33" s="43">
        <f>SUMIFS(Matrix!$E$6:$E$186,Matrix!$I$6:$I$186,"Onbekend")</f>
        <v>0</v>
      </c>
      <c r="I33" s="43">
        <f>SUMPRODUCT(Matrix!$E$6:$E$186,Matrix!$AJ$6:$AJ$186)</f>
        <v>0</v>
      </c>
      <c r="J33" s="43">
        <f>SUMPRODUCT(Matrix!$E$6:$E$186,Matrix!$AK$6:$AK$186)</f>
        <v>0</v>
      </c>
      <c r="K33" s="43">
        <f>SUMPRODUCT(Matrix!$E$6:$E$186,Matrix!$AL$6:$AL$186)</f>
        <v>0</v>
      </c>
      <c r="L33" s="43">
        <f>SUMPRODUCT(Matrix!$E$6:$E$186,Matrix!$AM$6:$AM$186)</f>
        <v>0</v>
      </c>
      <c r="N33" s="43">
        <f>SUMPRODUCT(Matrix!$E$6:$E$186,Matrix!$AN$6:$AN$186)</f>
        <v>0</v>
      </c>
      <c r="O33" s="43">
        <f>SUMPRODUCT(Matrix!$E$6:$E$186,Matrix!$AO$6:$AO$186)</f>
        <v>0</v>
      </c>
      <c r="P33" s="43">
        <f>SUMPRODUCT(Matrix!$E$6:$E$186,Matrix!$AP$6:$AP$186)</f>
        <v>0</v>
      </c>
      <c r="Q33" s="43">
        <f>SUMPRODUCT(Matrix!$E$6:$E$186,Matrix!$AQ$6:$AQ$186)</f>
        <v>0</v>
      </c>
    </row>
    <row r="35" spans="2:17" ht="22" customHeight="1" x14ac:dyDescent="0.35">
      <c r="B35" s="66" t="s">
        <v>64</v>
      </c>
      <c r="C35" s="56"/>
      <c r="D35" s="56"/>
      <c r="E35" s="56"/>
      <c r="F35" s="56"/>
      <c r="G35" s="56"/>
      <c r="H35" s="56"/>
      <c r="I35" s="56"/>
      <c r="J35" s="56"/>
      <c r="K35" s="56"/>
      <c r="L35" s="56"/>
      <c r="M35" s="56"/>
      <c r="N35" s="56"/>
      <c r="O35" s="56"/>
      <c r="P35" s="56"/>
      <c r="Q35" s="57"/>
    </row>
    <row r="36" spans="2:17" ht="20" customHeight="1" x14ac:dyDescent="0.35">
      <c r="B36" s="64" t="s">
        <v>65</v>
      </c>
      <c r="C36" s="65"/>
      <c r="D36" s="65"/>
      <c r="E36" s="65"/>
      <c r="F36" s="65"/>
      <c r="G36" s="65"/>
      <c r="H36" s="65"/>
      <c r="I36" s="65"/>
      <c r="J36" s="65"/>
      <c r="K36" s="65"/>
      <c r="L36" s="65"/>
      <c r="M36" s="65"/>
      <c r="N36" s="65"/>
      <c r="O36" s="65"/>
      <c r="P36" s="65"/>
      <c r="Q36" s="65"/>
    </row>
    <row r="37" spans="2:17" ht="20" customHeight="1" x14ac:dyDescent="0.35">
      <c r="B37" s="65"/>
      <c r="C37" s="65"/>
      <c r="D37" s="65"/>
      <c r="E37" s="65"/>
      <c r="F37" s="65"/>
      <c r="G37" s="65"/>
      <c r="H37" s="65"/>
      <c r="I37" s="65"/>
      <c r="J37" s="65"/>
      <c r="K37" s="65"/>
      <c r="L37" s="65"/>
      <c r="M37" s="65"/>
      <c r="N37" s="65"/>
      <c r="O37" s="65"/>
      <c r="P37" s="65"/>
      <c r="Q37" s="65"/>
    </row>
    <row r="38" spans="2:17" ht="20" customHeight="1" x14ac:dyDescent="0.35">
      <c r="B38" s="65"/>
      <c r="C38" s="65"/>
      <c r="D38" s="65"/>
      <c r="E38" s="65"/>
      <c r="F38" s="65"/>
      <c r="G38" s="65"/>
      <c r="H38" s="65"/>
      <c r="I38" s="65"/>
      <c r="J38" s="65"/>
      <c r="K38" s="65"/>
      <c r="L38" s="65"/>
      <c r="M38" s="65"/>
      <c r="N38" s="65"/>
      <c r="O38" s="65"/>
      <c r="P38" s="65"/>
      <c r="Q38" s="65"/>
    </row>
  </sheetData>
  <mergeCells count="44">
    <mergeCell ref="P27:R27"/>
    <mergeCell ref="F19:G19"/>
    <mergeCell ref="J19:K19"/>
    <mergeCell ref="H4:I4"/>
    <mergeCell ref="J18:K18"/>
    <mergeCell ref="H5:I5"/>
    <mergeCell ref="B17:H17"/>
    <mergeCell ref="B18:C18"/>
    <mergeCell ref="B24:N24"/>
    <mergeCell ref="H19:I19"/>
    <mergeCell ref="D18:E18"/>
    <mergeCell ref="B8:E8"/>
    <mergeCell ref="I31:L31"/>
    <mergeCell ref="J4:K4"/>
    <mergeCell ref="L4:M4"/>
    <mergeCell ref="A2:N2"/>
    <mergeCell ref="D4:E4"/>
    <mergeCell ref="B23:N23"/>
    <mergeCell ref="G27:I27"/>
    <mergeCell ref="I9:L10"/>
    <mergeCell ref="B5:C5"/>
    <mergeCell ref="B31:G31"/>
    <mergeCell ref="D5:E5"/>
    <mergeCell ref="H18:I18"/>
    <mergeCell ref="F4:G4"/>
    <mergeCell ref="N31:Q31"/>
    <mergeCell ref="J5:K5"/>
    <mergeCell ref="I8:L8"/>
    <mergeCell ref="A1:N1"/>
    <mergeCell ref="F9:G10"/>
    <mergeCell ref="D19:E19"/>
    <mergeCell ref="B4:C4"/>
    <mergeCell ref="B36:Q38"/>
    <mergeCell ref="F5:G5"/>
    <mergeCell ref="B35:Q35"/>
    <mergeCell ref="F18:G18"/>
    <mergeCell ref="K27:N27"/>
    <mergeCell ref="L5:M5"/>
    <mergeCell ref="B25:N25"/>
    <mergeCell ref="F8:G8"/>
    <mergeCell ref="B22:N22"/>
    <mergeCell ref="B27:E27"/>
    <mergeCell ref="B9:E10"/>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6"/>
  <sheetViews>
    <sheetView showGridLines="0" zoomScale="80" zoomScaleNormal="80" workbookViewId="0">
      <selection activeCell="D12" sqref="D12"/>
    </sheetView>
  </sheetViews>
  <sheetFormatPr defaultRowHeight="14.5" x14ac:dyDescent="0.35"/>
  <cols>
    <col min="1" max="1" width="12" customWidth="1"/>
    <col min="2" max="2" width="18" customWidth="1"/>
    <col min="3" max="3" width="16" customWidth="1"/>
    <col min="4" max="4" width="22" customWidth="1"/>
    <col min="5" max="5" width="8" customWidth="1"/>
    <col min="6" max="7" width="14" customWidth="1"/>
    <col min="8" max="8" width="16" customWidth="1"/>
    <col min="9" max="9" width="32" customWidth="1"/>
    <col min="10" max="10" width="12" customWidth="1"/>
    <col min="11" max="13" width="16" customWidth="1"/>
    <col min="14" max="14" width="18" customWidth="1"/>
    <col min="15" max="15" width="20" customWidth="1"/>
    <col min="16" max="16" width="16" customWidth="1"/>
    <col min="17" max="17" width="12" customWidth="1"/>
    <col min="18" max="19" width="14" customWidth="1"/>
    <col min="20" max="20" width="16" customWidth="1"/>
    <col min="21" max="21" width="14" customWidth="1"/>
    <col min="22" max="23" width="16" customWidth="1"/>
    <col min="24" max="26" width="14" customWidth="1"/>
    <col min="27" max="27" width="18" customWidth="1"/>
    <col min="28" max="28" width="16" customWidth="1"/>
    <col min="29" max="30" width="14" customWidth="1"/>
    <col min="31" max="31" width="16" customWidth="1"/>
    <col min="32" max="32" width="18" customWidth="1"/>
    <col min="33" max="33" width="22" customWidth="1"/>
    <col min="34" max="35" width="24" customWidth="1"/>
    <col min="36" max="43" width="18" customWidth="1"/>
    <col min="44" max="44" width="34" customWidth="1"/>
  </cols>
  <sheetData>
    <row r="1" spans="1:44" x14ac:dyDescent="0.35">
      <c r="A1" s="74" t="s">
        <v>66</v>
      </c>
      <c r="B1" s="56"/>
      <c r="C1" s="56"/>
      <c r="D1" s="56"/>
      <c r="E1" s="56"/>
      <c r="F1" s="56"/>
      <c r="G1" s="56"/>
      <c r="H1" s="56"/>
      <c r="I1" s="56"/>
      <c r="J1" s="56"/>
      <c r="K1" s="56"/>
      <c r="L1" s="56"/>
      <c r="M1" s="56"/>
      <c r="N1" s="56"/>
      <c r="O1" s="56"/>
      <c r="P1" s="56"/>
      <c r="Q1" s="56"/>
      <c r="R1" s="56"/>
      <c r="S1" s="56"/>
      <c r="T1" s="56"/>
      <c r="U1" s="56"/>
      <c r="V1" s="56"/>
      <c r="W1" s="56"/>
      <c r="X1" s="56"/>
      <c r="Y1" s="56"/>
      <c r="Z1" s="56"/>
      <c r="AA1" s="56"/>
      <c r="AB1" s="57"/>
    </row>
    <row r="2" spans="1:44" x14ac:dyDescent="0.35">
      <c r="A2" s="72" t="s">
        <v>67</v>
      </c>
      <c r="B2" s="56"/>
      <c r="C2" s="56"/>
      <c r="D2" s="56"/>
      <c r="E2" s="56"/>
      <c r="F2" s="56"/>
      <c r="G2" s="56"/>
      <c r="H2" s="56"/>
      <c r="I2" s="56"/>
      <c r="J2" s="56"/>
      <c r="K2" s="56"/>
      <c r="L2" s="56"/>
      <c r="M2" s="56"/>
      <c r="N2" s="56"/>
      <c r="O2" s="56"/>
      <c r="P2" s="56"/>
      <c r="Q2" s="56"/>
      <c r="R2" s="56"/>
      <c r="S2" s="56"/>
      <c r="T2" s="56"/>
      <c r="U2" s="56"/>
      <c r="V2" s="56"/>
      <c r="W2" s="56"/>
      <c r="X2" s="56"/>
      <c r="Y2" s="56"/>
      <c r="Z2" s="56"/>
      <c r="AA2" s="56"/>
      <c r="AB2" s="57"/>
    </row>
    <row r="5" spans="1:44" ht="30" customHeight="1" x14ac:dyDescent="0.35">
      <c r="A5" s="1" t="s">
        <v>68</v>
      </c>
      <c r="B5" s="1" t="s">
        <v>69</v>
      </c>
      <c r="C5" s="1" t="s">
        <v>70</v>
      </c>
      <c r="D5" s="1" t="s">
        <v>71</v>
      </c>
      <c r="E5" s="1" t="s">
        <v>72</v>
      </c>
      <c r="F5" s="1" t="s">
        <v>73</v>
      </c>
      <c r="G5" s="1" t="s">
        <v>74</v>
      </c>
      <c r="H5" s="1" t="s">
        <v>75</v>
      </c>
      <c r="I5" s="1" t="s">
        <v>76</v>
      </c>
      <c r="J5" s="1" t="s">
        <v>77</v>
      </c>
      <c r="K5" s="1" t="s">
        <v>78</v>
      </c>
      <c r="L5" s="1" t="s">
        <v>30</v>
      </c>
      <c r="M5" s="1" t="s">
        <v>32</v>
      </c>
      <c r="N5" s="1" t="s">
        <v>79</v>
      </c>
      <c r="O5" s="1" t="s">
        <v>80</v>
      </c>
      <c r="P5" s="1" t="s">
        <v>81</v>
      </c>
      <c r="Q5" s="42" t="s">
        <v>82</v>
      </c>
      <c r="R5" s="42" t="s">
        <v>83</v>
      </c>
      <c r="S5" s="42" t="s">
        <v>84</v>
      </c>
      <c r="T5" s="42" t="s">
        <v>85</v>
      </c>
      <c r="U5" s="42" t="s">
        <v>86</v>
      </c>
      <c r="V5" s="42" t="s">
        <v>87</v>
      </c>
      <c r="W5" s="42" t="s">
        <v>88</v>
      </c>
      <c r="X5" s="42" t="s">
        <v>89</v>
      </c>
      <c r="Y5" s="42" t="s">
        <v>90</v>
      </c>
      <c r="Z5" s="42" t="s">
        <v>91</v>
      </c>
      <c r="AA5" s="42" t="s">
        <v>92</v>
      </c>
      <c r="AB5" s="42" t="s">
        <v>93</v>
      </c>
      <c r="AC5" s="42" t="s">
        <v>94</v>
      </c>
      <c r="AD5" s="42" t="s">
        <v>8</v>
      </c>
      <c r="AE5" s="42" t="s">
        <v>95</v>
      </c>
      <c r="AF5" s="42" t="s">
        <v>96</v>
      </c>
      <c r="AG5" s="42" t="s">
        <v>97</v>
      </c>
      <c r="AH5" s="42" t="s">
        <v>98</v>
      </c>
      <c r="AI5" s="42" t="s">
        <v>99</v>
      </c>
      <c r="AJ5" s="1" t="s">
        <v>100</v>
      </c>
      <c r="AK5" s="1" t="s">
        <v>101</v>
      </c>
      <c r="AL5" s="1" t="s">
        <v>102</v>
      </c>
      <c r="AM5" s="1" t="s">
        <v>103</v>
      </c>
      <c r="AN5" s="1" t="s">
        <v>104</v>
      </c>
      <c r="AO5" s="1" t="s">
        <v>105</v>
      </c>
      <c r="AP5" s="1" t="s">
        <v>106</v>
      </c>
      <c r="AQ5" s="1" t="s">
        <v>107</v>
      </c>
      <c r="AR5" s="1" t="s">
        <v>108</v>
      </c>
    </row>
    <row r="6" spans="1:44" x14ac:dyDescent="0.35">
      <c r="A6" s="25"/>
      <c r="B6" s="25"/>
      <c r="C6" s="25"/>
      <c r="D6" s="25"/>
      <c r="E6" s="25"/>
      <c r="F6" s="25"/>
      <c r="G6" s="25"/>
      <c r="H6" s="25"/>
      <c r="I6" s="25"/>
      <c r="J6" s="25"/>
      <c r="K6" s="25"/>
      <c r="L6" s="25"/>
      <c r="M6" s="25"/>
      <c r="N6" s="25"/>
      <c r="O6" s="25"/>
      <c r="P6" s="25"/>
      <c r="Q6" s="25" t="str">
        <f t="shared" ref="Q6:Q30" si="0">IF(OR(F6="",G6=""),"",IF(AND(F6&lt;=0.95,G6&lt;=2.3),5,IF(AND(F6&lt;=1,G6&lt;=2.35),4,IF(AND(F6&lt;=1.05,G6&lt;=2.4),3,IF(AND(F6&lt;=1.1,G6&lt;=2.5),2,1)))))</f>
        <v/>
      </c>
      <c r="R6" s="25" t="str">
        <f t="shared" ref="R6:R30" si="1">IF(H6="","",IF(H6="Staal",5,IF(H6="Aluminium",5,IF(H6="Hout",1,2))))</f>
        <v/>
      </c>
      <c r="S6" s="25" t="str">
        <f t="shared" ref="S6:S30" si="2">IF(I6="","",IF(I6="Stalen kozijn in dichte systeemwand",5,IF(I6="Stalen kozijn met zijlicht",4,IF(I6="Aluminium kozijn in glazen systeemwand",3,IF(I6="Aluminium kozijn met direct gekoppeld glas",2,IF(I6="Houten kozijn - droog en losmaakbaar",2,IF(I6="Houten kozijn - niet volledig droog",1,IF(I6="Ingemetseld",1,2))))))))</f>
        <v/>
      </c>
      <c r="T6" s="25" t="str">
        <f t="shared" ref="T6:T30" si="3">IF(K6="","",IF(K6="Compleet",5,IF(K6="Deels",3,1)))</f>
        <v/>
      </c>
      <c r="U6" s="25" t="str">
        <f t="shared" ref="U6:U30" si="4">IF(L6="","",IF(L6="Geen",5,IF(L6="Licht",4,IF(L6="Matig",2,1))))</f>
        <v/>
      </c>
      <c r="V6" s="25" t="str">
        <f t="shared" ref="V6:V30" si="5">IF(M6="","",IF(M6="Direct inzetbaar",5,IF(M6="Aanpassing nodig",3,IF(M6="Twijfelachtig",2,1))))</f>
        <v/>
      </c>
      <c r="W6" s="25" t="str">
        <f t="shared" ref="W6:W30" si="6">IF(N6="","",IF(N6="Ja",5,IF(N6="Gedeeltelijk",3,1)))</f>
        <v/>
      </c>
      <c r="X6" s="25" t="str">
        <f t="shared" ref="X6:X30" si="7">IF(O6="","",IF(O6="Ja",5,IF(O6="Misschien",3,1)))</f>
        <v/>
      </c>
      <c r="Y6" s="25" t="str">
        <f t="shared" ref="Y6:Y30" si="8">IF(P6="","",IF(P6="Ja",5,IF(P6="Met moeite",3,1)))</f>
        <v/>
      </c>
      <c r="Z6" s="35" t="str">
        <f>IF(COUNTA(E6:P6)=0,"",((Q6*Instellingen!$B$5)+(S6*Instellingen!$B$6)+(R6*Instellingen!$B$7)+(T6*Instellingen!$B$9)+(U6*Instellingen!$B$10)+(V6*Instellingen!$B$11)+(W6*Instellingen!$B$12)+(X6*Instellingen!$B$13)+(Y6*Instellingen!$B$14))/(5*SUM(Instellingen!$B$5:$B$14)))</f>
        <v/>
      </c>
      <c r="AA6" s="35" t="str">
        <f t="shared" ref="AA6:AA30" si="9">IF(Z6="","",Z6)</f>
        <v/>
      </c>
      <c r="AB6" s="25" t="str">
        <f>IF(COUNTA(E6:P6)=0,"",IF(OR(I6="Ingemetseld",I6="Houten kozijn - niet volledig droog",M6="Niet geschikt",AND(H6="Hout",I6&lt;&gt;"Houten kozijn - droog en losmaakbaar"),AND(I6="Houten kozijn - droog en losmaakbaar",H6&lt;&gt;"Hout"),AND(H6="Hout",Q6&lt;5)),"NO-GO (los deurblad)",IF(AND(AA6&gt;=Instellingen!$E$6,O6="Ja",P6="Ja"),"GO",IF(AA6&gt;=Instellingen!$E$7,"GO met aanpassingen",IF(AA6&gt;=Instellingen!$E$9,"HOLD","NO-GO (los deurblad)")))))</f>
        <v/>
      </c>
      <c r="AC6" s="36" t="str">
        <f t="shared" ref="AC6:AC30" si="10">IF($AB6="","",IF($I6="Ingemetseld",0,IF($I6="Houten kozijn - niet volledig droog",0,IF($I6="Houten kozijn - droog en losmaakbaar",1.25,IF($I6="Stalen kozijn in dichte systeemwand",0.75,IF($I6="Stalen kozijn met zijlicht",1.25,IF($I6="Aluminium kozijn in glazen systeemwand",1,IF($I6="Aluminium kozijn met direct gekoppeld glas",1.5,""))))))))</f>
        <v/>
      </c>
      <c r="AD6" s="36" t="str">
        <f t="shared" ref="AD6:AD30" si="11">IF(AC6="","",E6*AC6)</f>
        <v/>
      </c>
      <c r="AE6" s="37" t="str">
        <f>IF(AD6="","",AD6*Instellingen!$E$17)</f>
        <v/>
      </c>
      <c r="AF6" s="37" t="str">
        <f>IF(J6="","",IF(J6="Ja",Instellingen!$E$18,IF(J6="Nee",Instellingen!$E$19,"")))</f>
        <v/>
      </c>
      <c r="AG6" s="37" t="str">
        <f>IF(OR(AF6="",COUNTA(E6:P6)=0),"",ROUND(AF6*Instellingen!$E$21,0))</f>
        <v/>
      </c>
      <c r="AH6" s="37" t="str">
        <f t="shared" ref="AH6:AH30" si="12">IF(AG6="","",E6*AG6)</f>
        <v/>
      </c>
      <c r="AI6" s="25" t="str">
        <f t="shared" ref="AI6:AI30" si="13">IF($AB6="","",IF(LEFT($AB6,5)="NO-GO","los deurblad kan verkocht worden",IF($AR6="Geen actie nodig","direct inzetbaar voor verwachte opbrengst",IF($AR6&lt;&gt;"","voor verwachte opbrengst nodig: "&amp;$AR6,IF($AB6="GO met aanpassingen","Aanpassing of opwaardering nodig",IF($AB6="HOLD","Afnemer/logistiek nog niet rond",""))))))</f>
        <v/>
      </c>
      <c r="AJ6" s="44" t="str">
        <f t="shared" ref="AJ6:AJ30" si="14">IF(COUNTA($E6:$P6)=0,"",IF(AND(LEFT($AB6,5)&lt;&gt;"NO-GO",$K6="Compleet",$L6="Geen",$M6="Direct inzetbaar",$N6="Ja"),1,0))</f>
        <v/>
      </c>
      <c r="AK6" s="44" t="str">
        <f t="shared" ref="AK6:AK30" si="15">IF(COUNTA($E6:$P6)=0,"",IF(AND(LEFT($AB6,5)&lt;&gt;"NO-GO",$L6="Licht"),1,0))</f>
        <v/>
      </c>
      <c r="AL6" s="44" t="str">
        <f t="shared" ref="AL6:AL30" si="16">IF(COUNTA($E6:$P6)=0,"",IF(AND(LEFT($AB6,5)&lt;&gt;"NO-GO",OR($L6="Matig",$L6="Ernstig")),1,0))</f>
        <v/>
      </c>
      <c r="AM6" s="44" t="str">
        <f t="shared" ref="AM6:AM30" si="17">IF(COUNTA($E6:$P6)=0,"",IF(AND(LEFT($AB6,5)&lt;&gt;"NO-GO",$K6="Deels"),1,0))</f>
        <v/>
      </c>
      <c r="AN6" s="44" t="str">
        <f t="shared" ref="AN6:AN30" si="18">IF(COUNTA($E6:$P6)=0,"",IF(AND(LEFT($AB6,5)&lt;&gt;"NO-GO",$M6="Aanpassing nodig"),1,0))</f>
        <v/>
      </c>
      <c r="AO6" s="44" t="str">
        <f t="shared" ref="AO6:AO30" si="19">IF(COUNTA($E6:$P6)=0,"",IF(AND(LEFT($AB6,5)&lt;&gt;"NO-GO",OR($N6="Gedeeltelijk",$N6="Nee")),1,0))</f>
        <v/>
      </c>
      <c r="AP6" s="44" t="str">
        <f t="shared" ref="AP6:AP30" si="20">IF(COUNTA($E6:$P6)=0,"",IF(AND(LEFT($AB6,5)&lt;&gt;"NO-GO",OR($M6="Twijfelachtig",$I6="Onbekend")),1,0))</f>
        <v/>
      </c>
      <c r="AQ6" s="44" t="str">
        <f t="shared" ref="AQ6:AQ30" si="21">IF(COUNTA($E6:$P6)=0,"",IF(OR(LEFT($AB6,5)="NO-GO",$K6="Los deurblad"),1,0))</f>
        <v/>
      </c>
      <c r="AR6" s="25" t="str">
        <f t="shared" ref="AR6:AR30" si="22">IF(COUNTA($E6:$P6)=0,"",IF($AJ6=1,"Geen actie nodig","")&amp;IF($AK6=1,IF(OR($AJ6=1),"; ","")&amp;"Reiniging nodig","")&amp;IF($AL6=1,IF(OR($AJ6=1,$AK6=1),"; ","")&amp;"Reparatie nodig","")&amp;IF($AM6=1,IF(OR($AJ6=1,$AK6=1,$AL6=1),"; ","")&amp;"Onderdelen aanvullen","")&amp;IF($AN6=1,IF(OR($AJ6=1,$AK6=1,$AL6=1,$AM6=1),"; ","")&amp;"Maataanpassing nodig","")&amp;IF($AO6=1,IF(OR($AJ6=1,$AK6=1,$AL6=1,$AM6=1,$AN6=1),"; ","")&amp;"Technische controle nodig","")&amp;IF($AP6=1,IF(OR($AJ6=1,$AK6=1,$AL6=1,$AM6=1,$AN6=1,$AO6=1),"; ","")&amp;"Handmatige beoordeling nodig","")&amp;IF($AQ6=1,IF(OR($AJ6=1,$AK6=1,$AL6=1,$AM6=1,$AN6=1,$AO6=1,$AP6=1),"; ","")&amp;"Alleen reststroom / los deurblad",""))</f>
        <v/>
      </c>
    </row>
    <row r="7" spans="1:44" x14ac:dyDescent="0.35">
      <c r="A7" s="25"/>
      <c r="B7" s="25"/>
      <c r="C7" s="25"/>
      <c r="D7" s="25"/>
      <c r="E7" s="25"/>
      <c r="F7" s="25"/>
      <c r="G7" s="25"/>
      <c r="H7" s="25"/>
      <c r="I7" s="25"/>
      <c r="J7" s="25"/>
      <c r="K7" s="25"/>
      <c r="L7" s="25"/>
      <c r="M7" s="25"/>
      <c r="N7" s="25"/>
      <c r="O7" s="25"/>
      <c r="P7" s="25"/>
      <c r="Q7" s="25" t="str">
        <f t="shared" si="0"/>
        <v/>
      </c>
      <c r="R7" s="25" t="str">
        <f t="shared" si="1"/>
        <v/>
      </c>
      <c r="S7" s="25" t="str">
        <f t="shared" si="2"/>
        <v/>
      </c>
      <c r="T7" s="25" t="str">
        <f t="shared" si="3"/>
        <v/>
      </c>
      <c r="U7" s="25" t="str">
        <f t="shared" si="4"/>
        <v/>
      </c>
      <c r="V7" s="25" t="str">
        <f t="shared" si="5"/>
        <v/>
      </c>
      <c r="W7" s="25" t="str">
        <f t="shared" si="6"/>
        <v/>
      </c>
      <c r="X7" s="25" t="str">
        <f t="shared" si="7"/>
        <v/>
      </c>
      <c r="Y7" s="25" t="str">
        <f t="shared" si="8"/>
        <v/>
      </c>
      <c r="Z7" s="35" t="str">
        <f>IF(COUNTA(E7:P7)=0,"",((Q7*Instellingen!$B$5)+(S7*Instellingen!$B$6)+(R7*Instellingen!$B$7)+(T7*Instellingen!$B$9)+(U7*Instellingen!$B$10)+(V7*Instellingen!$B$11)+(W7*Instellingen!$B$12)+(X7*Instellingen!$B$13)+(Y7*Instellingen!$B$14))/(5*SUM(Instellingen!$B$5:$B$14)))</f>
        <v/>
      </c>
      <c r="AA7" s="35" t="str">
        <f t="shared" si="9"/>
        <v/>
      </c>
      <c r="AB7" s="25" t="str">
        <f>IF(COUNTA(E7:P7)=0,"",IF(OR(I7="Ingemetseld",I7="Houten kozijn - niet volledig droog",M7="Niet geschikt",AND(H7="Hout",I7&lt;&gt;"Houten kozijn - droog en losmaakbaar"),AND(I7="Houten kozijn - droog en losmaakbaar",H7&lt;&gt;"Hout"),AND(H7="Hout",Q7&lt;5)),"NO-GO (los deurblad)",IF(AND(AA7&gt;=Instellingen!$E$6,O7="Ja",P7="Ja"),"GO",IF(AA7&gt;=Instellingen!$E$7,"GO met aanpassingen",IF(AA7&gt;=Instellingen!$E$9,"HOLD","NO-GO (los deurblad)")))))</f>
        <v/>
      </c>
      <c r="AC7" s="36" t="str">
        <f t="shared" si="10"/>
        <v/>
      </c>
      <c r="AD7" s="36" t="str">
        <f t="shared" si="11"/>
        <v/>
      </c>
      <c r="AE7" s="37" t="str">
        <f>IF(AD7="","",AD7*Instellingen!$E$17)</f>
        <v/>
      </c>
      <c r="AF7" s="37" t="str">
        <f>IF(J7="","",IF(J7="Ja",Instellingen!$E$18,IF(J7="Nee",Instellingen!$E$19,"")))</f>
        <v/>
      </c>
      <c r="AG7" s="37" t="str">
        <f>IF(OR(AF7="",COUNTA(E7:P7)=0),"",ROUND(AF7*Instellingen!$E$21,0))</f>
        <v/>
      </c>
      <c r="AH7" s="37" t="str">
        <f t="shared" si="12"/>
        <v/>
      </c>
      <c r="AI7" s="25" t="str">
        <f t="shared" si="13"/>
        <v/>
      </c>
      <c r="AJ7" s="44" t="str">
        <f t="shared" si="14"/>
        <v/>
      </c>
      <c r="AK7" s="44" t="str">
        <f t="shared" si="15"/>
        <v/>
      </c>
      <c r="AL7" s="44" t="str">
        <f t="shared" si="16"/>
        <v/>
      </c>
      <c r="AM7" s="44" t="str">
        <f t="shared" si="17"/>
        <v/>
      </c>
      <c r="AN7" s="44" t="str">
        <f t="shared" si="18"/>
        <v/>
      </c>
      <c r="AO7" s="44" t="str">
        <f t="shared" si="19"/>
        <v/>
      </c>
      <c r="AP7" s="44" t="str">
        <f t="shared" si="20"/>
        <v/>
      </c>
      <c r="AQ7" s="44" t="str">
        <f t="shared" si="21"/>
        <v/>
      </c>
      <c r="AR7" s="25" t="str">
        <f t="shared" si="22"/>
        <v/>
      </c>
    </row>
    <row r="8" spans="1:44" x14ac:dyDescent="0.35">
      <c r="A8" s="25"/>
      <c r="B8" s="25"/>
      <c r="C8" s="25"/>
      <c r="D8" s="25"/>
      <c r="E8" s="25"/>
      <c r="F8" s="25"/>
      <c r="G8" s="25"/>
      <c r="H8" s="25"/>
      <c r="I8" s="25"/>
      <c r="J8" s="25"/>
      <c r="K8" s="25"/>
      <c r="L8" s="25"/>
      <c r="M8" s="25"/>
      <c r="N8" s="25"/>
      <c r="O8" s="25"/>
      <c r="P8" s="25"/>
      <c r="Q8" s="25" t="str">
        <f t="shared" si="0"/>
        <v/>
      </c>
      <c r="R8" s="25" t="str">
        <f t="shared" si="1"/>
        <v/>
      </c>
      <c r="S8" s="25" t="str">
        <f t="shared" si="2"/>
        <v/>
      </c>
      <c r="T8" s="25" t="str">
        <f t="shared" si="3"/>
        <v/>
      </c>
      <c r="U8" s="25" t="str">
        <f t="shared" si="4"/>
        <v/>
      </c>
      <c r="V8" s="25" t="str">
        <f t="shared" si="5"/>
        <v/>
      </c>
      <c r="W8" s="25" t="str">
        <f t="shared" si="6"/>
        <v/>
      </c>
      <c r="X8" s="25" t="str">
        <f t="shared" si="7"/>
        <v/>
      </c>
      <c r="Y8" s="25" t="str">
        <f t="shared" si="8"/>
        <v/>
      </c>
      <c r="Z8" s="35" t="str">
        <f>IF(COUNTA(E8:P8)=0,"",((Q8*Instellingen!$B$5)+(S8*Instellingen!$B$6)+(R8*Instellingen!$B$7)+(T8*Instellingen!$B$9)+(U8*Instellingen!$B$10)+(V8*Instellingen!$B$11)+(W8*Instellingen!$B$12)+(X8*Instellingen!$B$13)+(Y8*Instellingen!$B$14))/(5*SUM(Instellingen!$B$5:$B$14)))</f>
        <v/>
      </c>
      <c r="AA8" s="35" t="str">
        <f t="shared" si="9"/>
        <v/>
      </c>
      <c r="AB8" s="25" t="str">
        <f>IF(COUNTA(E8:P8)=0,"",IF(OR(I8="Ingemetseld",I8="Houten kozijn - niet volledig droog",M8="Niet geschikt",AND(H8="Hout",I8&lt;&gt;"Houten kozijn - droog en losmaakbaar"),AND(I8="Houten kozijn - droog en losmaakbaar",H8&lt;&gt;"Hout"),AND(H8="Hout",Q8&lt;5)),"NO-GO (los deurblad)",IF(AND(AA8&gt;=Instellingen!$E$6,O8="Ja",P8="Ja"),"GO",IF(AA8&gt;=Instellingen!$E$7,"GO met aanpassingen",IF(AA8&gt;=Instellingen!$E$9,"HOLD","NO-GO (los deurblad)")))))</f>
        <v/>
      </c>
      <c r="AC8" s="36" t="str">
        <f t="shared" si="10"/>
        <v/>
      </c>
      <c r="AD8" s="36" t="str">
        <f t="shared" si="11"/>
        <v/>
      </c>
      <c r="AE8" s="37" t="str">
        <f>IF(AD8="","",AD8*Instellingen!$E$17)</f>
        <v/>
      </c>
      <c r="AF8" s="37" t="str">
        <f>IF(J8="","",IF(J8="Ja",Instellingen!$E$18,IF(J8="Nee",Instellingen!$E$19,"")))</f>
        <v/>
      </c>
      <c r="AG8" s="37" t="str">
        <f>IF(OR(AF8="",COUNTA(E8:P8)=0),"",ROUND(AF8*Instellingen!$E$21,0))</f>
        <v/>
      </c>
      <c r="AH8" s="37" t="str">
        <f t="shared" si="12"/>
        <v/>
      </c>
      <c r="AI8" s="25" t="str">
        <f t="shared" si="13"/>
        <v/>
      </c>
      <c r="AJ8" s="44" t="str">
        <f t="shared" si="14"/>
        <v/>
      </c>
      <c r="AK8" s="44" t="str">
        <f t="shared" si="15"/>
        <v/>
      </c>
      <c r="AL8" s="44" t="str">
        <f t="shared" si="16"/>
        <v/>
      </c>
      <c r="AM8" s="44" t="str">
        <f t="shared" si="17"/>
        <v/>
      </c>
      <c r="AN8" s="44" t="str">
        <f t="shared" si="18"/>
        <v/>
      </c>
      <c r="AO8" s="44" t="str">
        <f t="shared" si="19"/>
        <v/>
      </c>
      <c r="AP8" s="44" t="str">
        <f t="shared" si="20"/>
        <v/>
      </c>
      <c r="AQ8" s="44" t="str">
        <f t="shared" si="21"/>
        <v/>
      </c>
      <c r="AR8" s="25" t="str">
        <f t="shared" si="22"/>
        <v/>
      </c>
    </row>
    <row r="9" spans="1:44" x14ac:dyDescent="0.35">
      <c r="A9" s="25"/>
      <c r="B9" s="25"/>
      <c r="C9" s="25"/>
      <c r="D9" s="25"/>
      <c r="E9" s="25"/>
      <c r="F9" s="25"/>
      <c r="G9" s="25"/>
      <c r="H9" s="25"/>
      <c r="I9" s="25"/>
      <c r="J9" s="25"/>
      <c r="K9" s="25"/>
      <c r="L9" s="25"/>
      <c r="M9" s="25"/>
      <c r="N9" s="25"/>
      <c r="O9" s="25"/>
      <c r="P9" s="25"/>
      <c r="Q9" s="25" t="str">
        <f t="shared" si="0"/>
        <v/>
      </c>
      <c r="R9" s="25" t="str">
        <f t="shared" si="1"/>
        <v/>
      </c>
      <c r="S9" s="25" t="str">
        <f t="shared" si="2"/>
        <v/>
      </c>
      <c r="T9" s="25" t="str">
        <f t="shared" si="3"/>
        <v/>
      </c>
      <c r="U9" s="25" t="str">
        <f t="shared" si="4"/>
        <v/>
      </c>
      <c r="V9" s="25" t="str">
        <f t="shared" si="5"/>
        <v/>
      </c>
      <c r="W9" s="25" t="str">
        <f t="shared" si="6"/>
        <v/>
      </c>
      <c r="X9" s="25" t="str">
        <f t="shared" si="7"/>
        <v/>
      </c>
      <c r="Y9" s="25" t="str">
        <f t="shared" si="8"/>
        <v/>
      </c>
      <c r="Z9" s="35" t="str">
        <f>IF(COUNTA(E9:P9)=0,"",((Q9*Instellingen!$B$5)+(S9*Instellingen!$B$6)+(R9*Instellingen!$B$7)+(T9*Instellingen!$B$9)+(U9*Instellingen!$B$10)+(V9*Instellingen!$B$11)+(W9*Instellingen!$B$12)+(X9*Instellingen!$B$13)+(Y9*Instellingen!$B$14))/(5*SUM(Instellingen!$B$5:$B$14)))</f>
        <v/>
      </c>
      <c r="AA9" s="35" t="str">
        <f t="shared" si="9"/>
        <v/>
      </c>
      <c r="AB9" s="25" t="str">
        <f>IF(COUNTA(E9:P9)=0,"",IF(OR(I9="Ingemetseld",I9="Houten kozijn - niet volledig droog",M9="Niet geschikt",AND(H9="Hout",I9&lt;&gt;"Houten kozijn - droog en losmaakbaar"),AND(I9="Houten kozijn - droog en losmaakbaar",H9&lt;&gt;"Hout"),AND(H9="Hout",Q9&lt;5)),"NO-GO (los deurblad)",IF(AND(AA9&gt;=Instellingen!$E$6,O9="Ja",P9="Ja"),"GO",IF(AA9&gt;=Instellingen!$E$7,"GO met aanpassingen",IF(AA9&gt;=Instellingen!$E$9,"HOLD","NO-GO (los deurblad)")))))</f>
        <v/>
      </c>
      <c r="AC9" s="36" t="str">
        <f t="shared" si="10"/>
        <v/>
      </c>
      <c r="AD9" s="36" t="str">
        <f t="shared" si="11"/>
        <v/>
      </c>
      <c r="AE9" s="37" t="str">
        <f>IF(AD9="","",AD9*Instellingen!$E$17)</f>
        <v/>
      </c>
      <c r="AF9" s="37" t="str">
        <f>IF(J9="","",IF(J9="Ja",Instellingen!$E$18,IF(J9="Nee",Instellingen!$E$19,"")))</f>
        <v/>
      </c>
      <c r="AG9" s="37" t="str">
        <f>IF(OR(AF9="",COUNTA(E9:P9)=0),"",ROUND(AF9*Instellingen!$E$21,0))</f>
        <v/>
      </c>
      <c r="AH9" s="37" t="str">
        <f t="shared" si="12"/>
        <v/>
      </c>
      <c r="AI9" s="25" t="str">
        <f t="shared" si="13"/>
        <v/>
      </c>
      <c r="AJ9" s="44" t="str">
        <f t="shared" si="14"/>
        <v/>
      </c>
      <c r="AK9" s="44" t="str">
        <f t="shared" si="15"/>
        <v/>
      </c>
      <c r="AL9" s="44" t="str">
        <f t="shared" si="16"/>
        <v/>
      </c>
      <c r="AM9" s="44" t="str">
        <f t="shared" si="17"/>
        <v/>
      </c>
      <c r="AN9" s="44" t="str">
        <f t="shared" si="18"/>
        <v/>
      </c>
      <c r="AO9" s="44" t="str">
        <f t="shared" si="19"/>
        <v/>
      </c>
      <c r="AP9" s="44" t="str">
        <f t="shared" si="20"/>
        <v/>
      </c>
      <c r="AQ9" s="44" t="str">
        <f t="shared" si="21"/>
        <v/>
      </c>
      <c r="AR9" s="25" t="str">
        <f t="shared" si="22"/>
        <v/>
      </c>
    </row>
    <row r="10" spans="1:44" x14ac:dyDescent="0.35">
      <c r="A10" s="25"/>
      <c r="B10" s="25"/>
      <c r="C10" s="25"/>
      <c r="D10" s="25"/>
      <c r="E10" s="25"/>
      <c r="F10" s="25"/>
      <c r="G10" s="25"/>
      <c r="H10" s="25"/>
      <c r="I10" s="25"/>
      <c r="J10" s="25"/>
      <c r="K10" s="25"/>
      <c r="L10" s="25"/>
      <c r="M10" s="25"/>
      <c r="N10" s="25"/>
      <c r="O10" s="25"/>
      <c r="P10" s="25"/>
      <c r="Q10" s="25" t="str">
        <f t="shared" si="0"/>
        <v/>
      </c>
      <c r="R10" s="25" t="str">
        <f t="shared" si="1"/>
        <v/>
      </c>
      <c r="S10" s="25" t="str">
        <f t="shared" si="2"/>
        <v/>
      </c>
      <c r="T10" s="25" t="str">
        <f t="shared" si="3"/>
        <v/>
      </c>
      <c r="U10" s="25" t="str">
        <f t="shared" si="4"/>
        <v/>
      </c>
      <c r="V10" s="25" t="str">
        <f t="shared" si="5"/>
        <v/>
      </c>
      <c r="W10" s="25" t="str">
        <f t="shared" si="6"/>
        <v/>
      </c>
      <c r="X10" s="25" t="str">
        <f t="shared" si="7"/>
        <v/>
      </c>
      <c r="Y10" s="25" t="str">
        <f t="shared" si="8"/>
        <v/>
      </c>
      <c r="Z10" s="35" t="str">
        <f>IF(COUNTA(E10:P10)=0,"",((Q10*Instellingen!$B$5)+(S10*Instellingen!$B$6)+(R10*Instellingen!$B$7)+(T10*Instellingen!$B$9)+(U10*Instellingen!$B$10)+(V10*Instellingen!$B$11)+(W10*Instellingen!$B$12)+(X10*Instellingen!$B$13)+(Y10*Instellingen!$B$14))/(5*SUM(Instellingen!$B$5:$B$14)))</f>
        <v/>
      </c>
      <c r="AA10" s="35" t="str">
        <f t="shared" si="9"/>
        <v/>
      </c>
      <c r="AB10" s="25" t="str">
        <f>IF(COUNTA(E10:P10)=0,"",IF(OR(I10="Ingemetseld",I10="Houten kozijn - niet volledig droog",M10="Niet geschikt",AND(H10="Hout",I10&lt;&gt;"Houten kozijn - droog en losmaakbaar"),AND(I10="Houten kozijn - droog en losmaakbaar",H10&lt;&gt;"Hout"),AND(H10="Hout",Q10&lt;5)),"NO-GO (los deurblad)",IF(AND(AA10&gt;=Instellingen!$E$6,O10="Ja",P10="Ja"),"GO",IF(AA10&gt;=Instellingen!$E$7,"GO met aanpassingen",IF(AA10&gt;=Instellingen!$E$9,"HOLD","NO-GO (los deurblad)")))))</f>
        <v/>
      </c>
      <c r="AC10" s="36" t="str">
        <f t="shared" si="10"/>
        <v/>
      </c>
      <c r="AD10" s="36" t="str">
        <f t="shared" si="11"/>
        <v/>
      </c>
      <c r="AE10" s="37" t="str">
        <f>IF(AD10="","",AD10*Instellingen!$E$17)</f>
        <v/>
      </c>
      <c r="AF10" s="37" t="str">
        <f>IF(J10="","",IF(J10="Ja",Instellingen!$E$18,IF(J10="Nee",Instellingen!$E$19,"")))</f>
        <v/>
      </c>
      <c r="AG10" s="37" t="str">
        <f>IF(OR(AF10="",COUNTA(E10:P10)=0),"",ROUND(AF10*Instellingen!$E$21,0))</f>
        <v/>
      </c>
      <c r="AH10" s="37" t="str">
        <f t="shared" si="12"/>
        <v/>
      </c>
      <c r="AI10" s="25" t="str">
        <f t="shared" si="13"/>
        <v/>
      </c>
      <c r="AJ10" s="44" t="str">
        <f t="shared" si="14"/>
        <v/>
      </c>
      <c r="AK10" s="44" t="str">
        <f t="shared" si="15"/>
        <v/>
      </c>
      <c r="AL10" s="44" t="str">
        <f t="shared" si="16"/>
        <v/>
      </c>
      <c r="AM10" s="44" t="str">
        <f t="shared" si="17"/>
        <v/>
      </c>
      <c r="AN10" s="44" t="str">
        <f t="shared" si="18"/>
        <v/>
      </c>
      <c r="AO10" s="44" t="str">
        <f t="shared" si="19"/>
        <v/>
      </c>
      <c r="AP10" s="44" t="str">
        <f t="shared" si="20"/>
        <v/>
      </c>
      <c r="AQ10" s="44" t="str">
        <f t="shared" si="21"/>
        <v/>
      </c>
      <c r="AR10" s="25" t="str">
        <f t="shared" si="22"/>
        <v/>
      </c>
    </row>
    <row r="11" spans="1:44" x14ac:dyDescent="0.35">
      <c r="A11" s="25"/>
      <c r="B11" s="25"/>
      <c r="C11" s="25"/>
      <c r="D11" s="25"/>
      <c r="E11" s="25"/>
      <c r="F11" s="25"/>
      <c r="G11" s="25"/>
      <c r="H11" s="25"/>
      <c r="I11" s="25"/>
      <c r="J11" s="25"/>
      <c r="K11" s="25"/>
      <c r="L11" s="25"/>
      <c r="M11" s="25"/>
      <c r="N11" s="25"/>
      <c r="O11" s="25"/>
      <c r="P11" s="25"/>
      <c r="Q11" s="25" t="str">
        <f t="shared" si="0"/>
        <v/>
      </c>
      <c r="R11" s="25" t="str">
        <f t="shared" si="1"/>
        <v/>
      </c>
      <c r="S11" s="25" t="str">
        <f t="shared" si="2"/>
        <v/>
      </c>
      <c r="T11" s="25" t="str">
        <f t="shared" si="3"/>
        <v/>
      </c>
      <c r="U11" s="25" t="str">
        <f t="shared" si="4"/>
        <v/>
      </c>
      <c r="V11" s="25" t="str">
        <f t="shared" si="5"/>
        <v/>
      </c>
      <c r="W11" s="25" t="str">
        <f t="shared" si="6"/>
        <v/>
      </c>
      <c r="X11" s="25" t="str">
        <f t="shared" si="7"/>
        <v/>
      </c>
      <c r="Y11" s="25" t="str">
        <f t="shared" si="8"/>
        <v/>
      </c>
      <c r="Z11" s="35" t="str">
        <f>IF(COUNTA(E11:P11)=0,"",((Q11*Instellingen!$B$5)+(S11*Instellingen!$B$6)+(R11*Instellingen!$B$7)+(T11*Instellingen!$B$9)+(U11*Instellingen!$B$10)+(V11*Instellingen!$B$11)+(W11*Instellingen!$B$12)+(X11*Instellingen!$B$13)+(Y11*Instellingen!$B$14))/(5*SUM(Instellingen!$B$5:$B$14)))</f>
        <v/>
      </c>
      <c r="AA11" s="35" t="str">
        <f t="shared" si="9"/>
        <v/>
      </c>
      <c r="AB11" s="25" t="str">
        <f>IF(COUNTA(E11:P11)=0,"",IF(OR(I11="Ingemetseld",I11="Houten kozijn - niet volledig droog",M11="Niet geschikt",AND(H11="Hout",I11&lt;&gt;"Houten kozijn - droog en losmaakbaar"),AND(I11="Houten kozijn - droog en losmaakbaar",H11&lt;&gt;"Hout"),AND(H11="Hout",Q11&lt;5)),"NO-GO (los deurblad)",IF(AND(AA11&gt;=Instellingen!$E$6,O11="Ja",P11="Ja"),"GO",IF(AA11&gt;=Instellingen!$E$7,"GO met aanpassingen",IF(AA11&gt;=Instellingen!$E$9,"HOLD","NO-GO (los deurblad)")))))</f>
        <v/>
      </c>
      <c r="AC11" s="36" t="str">
        <f t="shared" si="10"/>
        <v/>
      </c>
      <c r="AD11" s="36" t="str">
        <f t="shared" si="11"/>
        <v/>
      </c>
      <c r="AE11" s="37" t="str">
        <f>IF(AD11="","",AD11*Instellingen!$E$17)</f>
        <v/>
      </c>
      <c r="AF11" s="37" t="str">
        <f>IF(J11="","",IF(J11="Ja",Instellingen!$E$18,IF(J11="Nee",Instellingen!$E$19,"")))</f>
        <v/>
      </c>
      <c r="AG11" s="37" t="str">
        <f>IF(OR(AF11="",COUNTA(E11:P11)=0),"",ROUND(AF11*Instellingen!$E$21,0))</f>
        <v/>
      </c>
      <c r="AH11" s="37" t="str">
        <f t="shared" si="12"/>
        <v/>
      </c>
      <c r="AI11" s="25" t="str">
        <f t="shared" si="13"/>
        <v/>
      </c>
      <c r="AJ11" s="44" t="str">
        <f t="shared" si="14"/>
        <v/>
      </c>
      <c r="AK11" s="44" t="str">
        <f t="shared" si="15"/>
        <v/>
      </c>
      <c r="AL11" s="44" t="str">
        <f t="shared" si="16"/>
        <v/>
      </c>
      <c r="AM11" s="44" t="str">
        <f t="shared" si="17"/>
        <v/>
      </c>
      <c r="AN11" s="44" t="str">
        <f t="shared" si="18"/>
        <v/>
      </c>
      <c r="AO11" s="44" t="str">
        <f t="shared" si="19"/>
        <v/>
      </c>
      <c r="AP11" s="44" t="str">
        <f t="shared" si="20"/>
        <v/>
      </c>
      <c r="AQ11" s="44" t="str">
        <f t="shared" si="21"/>
        <v/>
      </c>
      <c r="AR11" s="25" t="str">
        <f t="shared" si="22"/>
        <v/>
      </c>
    </row>
    <row r="12" spans="1:44" x14ac:dyDescent="0.35">
      <c r="A12" s="25"/>
      <c r="B12" s="25"/>
      <c r="C12" s="25"/>
      <c r="D12" s="25"/>
      <c r="E12" s="25"/>
      <c r="F12" s="25"/>
      <c r="G12" s="25"/>
      <c r="H12" s="25"/>
      <c r="I12" s="25"/>
      <c r="J12" s="25"/>
      <c r="K12" s="25"/>
      <c r="L12" s="25"/>
      <c r="M12" s="25"/>
      <c r="N12" s="25"/>
      <c r="O12" s="25"/>
      <c r="P12" s="25"/>
      <c r="Q12" s="25" t="str">
        <f t="shared" si="0"/>
        <v/>
      </c>
      <c r="R12" s="25" t="str">
        <f t="shared" si="1"/>
        <v/>
      </c>
      <c r="S12" s="25" t="str">
        <f t="shared" si="2"/>
        <v/>
      </c>
      <c r="T12" s="25" t="str">
        <f t="shared" si="3"/>
        <v/>
      </c>
      <c r="U12" s="25" t="str">
        <f t="shared" si="4"/>
        <v/>
      </c>
      <c r="V12" s="25" t="str">
        <f t="shared" si="5"/>
        <v/>
      </c>
      <c r="W12" s="25" t="str">
        <f t="shared" si="6"/>
        <v/>
      </c>
      <c r="X12" s="25" t="str">
        <f t="shared" si="7"/>
        <v/>
      </c>
      <c r="Y12" s="25" t="str">
        <f t="shared" si="8"/>
        <v/>
      </c>
      <c r="Z12" s="35" t="str">
        <f>IF(COUNTA(E12:P12)=0,"",((Q12*Instellingen!$B$5)+(S12*Instellingen!$B$6)+(R12*Instellingen!$B$7)+(T12*Instellingen!$B$9)+(U12*Instellingen!$B$10)+(V12*Instellingen!$B$11)+(W12*Instellingen!$B$12)+(X12*Instellingen!$B$13)+(Y12*Instellingen!$B$14))/(5*SUM(Instellingen!$B$5:$B$14)))</f>
        <v/>
      </c>
      <c r="AA12" s="35" t="str">
        <f t="shared" si="9"/>
        <v/>
      </c>
      <c r="AB12" s="25" t="str">
        <f>IF(COUNTA(E12:P12)=0,"",IF(OR(I12="Ingemetseld",I12="Houten kozijn - niet volledig droog",M12="Niet geschikt",AND(H12="Hout",I12&lt;&gt;"Houten kozijn - droog en losmaakbaar"),AND(I12="Houten kozijn - droog en losmaakbaar",H12&lt;&gt;"Hout"),AND(H12="Hout",Q12&lt;5)),"NO-GO (los deurblad)",IF(AND(AA12&gt;=Instellingen!$E$6,O12="Ja",P12="Ja"),"GO",IF(AA12&gt;=Instellingen!$E$7,"GO met aanpassingen",IF(AA12&gt;=Instellingen!$E$9,"HOLD","NO-GO (los deurblad)")))))</f>
        <v/>
      </c>
      <c r="AC12" s="36" t="str">
        <f t="shared" si="10"/>
        <v/>
      </c>
      <c r="AD12" s="36" t="str">
        <f t="shared" si="11"/>
        <v/>
      </c>
      <c r="AE12" s="37" t="str">
        <f>IF(AD12="","",AD12*Instellingen!$E$17)</f>
        <v/>
      </c>
      <c r="AF12" s="37" t="str">
        <f>IF(J12="","",IF(J12="Ja",Instellingen!$E$18,IF(J12="Nee",Instellingen!$E$19,"")))</f>
        <v/>
      </c>
      <c r="AG12" s="37" t="str">
        <f>IF(OR(AF12="",COUNTA(E12:P12)=0),"",ROUND(AF12*Instellingen!$E$21,0))</f>
        <v/>
      </c>
      <c r="AH12" s="37" t="str">
        <f t="shared" si="12"/>
        <v/>
      </c>
      <c r="AI12" s="25" t="str">
        <f t="shared" si="13"/>
        <v/>
      </c>
      <c r="AJ12" s="44" t="str">
        <f t="shared" si="14"/>
        <v/>
      </c>
      <c r="AK12" s="44" t="str">
        <f t="shared" si="15"/>
        <v/>
      </c>
      <c r="AL12" s="44" t="str">
        <f t="shared" si="16"/>
        <v/>
      </c>
      <c r="AM12" s="44" t="str">
        <f t="shared" si="17"/>
        <v/>
      </c>
      <c r="AN12" s="44" t="str">
        <f t="shared" si="18"/>
        <v/>
      </c>
      <c r="AO12" s="44" t="str">
        <f t="shared" si="19"/>
        <v/>
      </c>
      <c r="AP12" s="44" t="str">
        <f t="shared" si="20"/>
        <v/>
      </c>
      <c r="AQ12" s="44" t="str">
        <f t="shared" si="21"/>
        <v/>
      </c>
      <c r="AR12" s="25" t="str">
        <f t="shared" si="22"/>
        <v/>
      </c>
    </row>
    <row r="13" spans="1:44" x14ac:dyDescent="0.35">
      <c r="A13" s="25"/>
      <c r="B13" s="25"/>
      <c r="C13" s="25"/>
      <c r="D13" s="25"/>
      <c r="E13" s="25"/>
      <c r="F13" s="25"/>
      <c r="G13" s="25"/>
      <c r="H13" s="25"/>
      <c r="I13" s="25"/>
      <c r="J13" s="25"/>
      <c r="K13" s="25"/>
      <c r="L13" s="25"/>
      <c r="M13" s="25"/>
      <c r="N13" s="25"/>
      <c r="O13" s="25"/>
      <c r="P13" s="25"/>
      <c r="Q13" s="25" t="str">
        <f t="shared" si="0"/>
        <v/>
      </c>
      <c r="R13" s="25" t="str">
        <f t="shared" si="1"/>
        <v/>
      </c>
      <c r="S13" s="25" t="str">
        <f t="shared" si="2"/>
        <v/>
      </c>
      <c r="T13" s="25" t="str">
        <f t="shared" si="3"/>
        <v/>
      </c>
      <c r="U13" s="25" t="str">
        <f t="shared" si="4"/>
        <v/>
      </c>
      <c r="V13" s="25" t="str">
        <f t="shared" si="5"/>
        <v/>
      </c>
      <c r="W13" s="25" t="str">
        <f t="shared" si="6"/>
        <v/>
      </c>
      <c r="X13" s="25" t="str">
        <f t="shared" si="7"/>
        <v/>
      </c>
      <c r="Y13" s="25" t="str">
        <f t="shared" si="8"/>
        <v/>
      </c>
      <c r="Z13" s="35" t="str">
        <f>IF(COUNTA(E13:P13)=0,"",((Q13*Instellingen!$B$5)+(S13*Instellingen!$B$6)+(R13*Instellingen!$B$7)+(T13*Instellingen!$B$9)+(U13*Instellingen!$B$10)+(V13*Instellingen!$B$11)+(W13*Instellingen!$B$12)+(X13*Instellingen!$B$13)+(Y13*Instellingen!$B$14))/(5*SUM(Instellingen!$B$5:$B$14)))</f>
        <v/>
      </c>
      <c r="AA13" s="35" t="str">
        <f t="shared" si="9"/>
        <v/>
      </c>
      <c r="AB13" s="25" t="str">
        <f>IF(COUNTA(E13:P13)=0,"",IF(OR(I13="Ingemetseld",I13="Houten kozijn - niet volledig droog",M13="Niet geschikt",AND(H13="Hout",I13&lt;&gt;"Houten kozijn - droog en losmaakbaar"),AND(I13="Houten kozijn - droog en losmaakbaar",H13&lt;&gt;"Hout"),AND(H13="Hout",Q13&lt;5)),"NO-GO (los deurblad)",IF(AND(AA13&gt;=Instellingen!$E$6,O13="Ja",P13="Ja"),"GO",IF(AA13&gt;=Instellingen!$E$7,"GO met aanpassingen",IF(AA13&gt;=Instellingen!$E$9,"HOLD","NO-GO (los deurblad)")))))</f>
        <v/>
      </c>
      <c r="AC13" s="36" t="str">
        <f t="shared" si="10"/>
        <v/>
      </c>
      <c r="AD13" s="36" t="str">
        <f t="shared" si="11"/>
        <v/>
      </c>
      <c r="AE13" s="37" t="str">
        <f>IF(AD13="","",AD13*Instellingen!$E$17)</f>
        <v/>
      </c>
      <c r="AF13" s="37" t="str">
        <f>IF(J13="","",IF(J13="Ja",Instellingen!$E$18,IF(J13="Nee",Instellingen!$E$19,"")))</f>
        <v/>
      </c>
      <c r="AG13" s="37" t="str">
        <f>IF(OR(AF13="",COUNTA(E13:P13)=0),"",ROUND(AF13*Instellingen!$E$21,0))</f>
        <v/>
      </c>
      <c r="AH13" s="37" t="str">
        <f t="shared" si="12"/>
        <v/>
      </c>
      <c r="AI13" s="25" t="str">
        <f t="shared" si="13"/>
        <v/>
      </c>
      <c r="AJ13" s="44" t="str">
        <f t="shared" si="14"/>
        <v/>
      </c>
      <c r="AK13" s="44" t="str">
        <f t="shared" si="15"/>
        <v/>
      </c>
      <c r="AL13" s="44" t="str">
        <f t="shared" si="16"/>
        <v/>
      </c>
      <c r="AM13" s="44" t="str">
        <f t="shared" si="17"/>
        <v/>
      </c>
      <c r="AN13" s="44" t="str">
        <f t="shared" si="18"/>
        <v/>
      </c>
      <c r="AO13" s="44" t="str">
        <f t="shared" si="19"/>
        <v/>
      </c>
      <c r="AP13" s="44" t="str">
        <f t="shared" si="20"/>
        <v/>
      </c>
      <c r="AQ13" s="44" t="str">
        <f t="shared" si="21"/>
        <v/>
      </c>
      <c r="AR13" s="25" t="str">
        <f t="shared" si="22"/>
        <v/>
      </c>
    </row>
    <row r="14" spans="1:44" x14ac:dyDescent="0.35">
      <c r="A14" s="25"/>
      <c r="B14" s="25"/>
      <c r="C14" s="25"/>
      <c r="D14" s="25"/>
      <c r="E14" s="25"/>
      <c r="F14" s="25"/>
      <c r="G14" s="25"/>
      <c r="H14" s="25"/>
      <c r="I14" s="25"/>
      <c r="J14" s="25"/>
      <c r="K14" s="25"/>
      <c r="L14" s="25"/>
      <c r="M14" s="25"/>
      <c r="N14" s="25"/>
      <c r="O14" s="25"/>
      <c r="P14" s="25"/>
      <c r="Q14" s="25" t="str">
        <f t="shared" si="0"/>
        <v/>
      </c>
      <c r="R14" s="25" t="str">
        <f t="shared" si="1"/>
        <v/>
      </c>
      <c r="S14" s="25" t="str">
        <f t="shared" si="2"/>
        <v/>
      </c>
      <c r="T14" s="25" t="str">
        <f t="shared" si="3"/>
        <v/>
      </c>
      <c r="U14" s="25" t="str">
        <f t="shared" si="4"/>
        <v/>
      </c>
      <c r="V14" s="25" t="str">
        <f t="shared" si="5"/>
        <v/>
      </c>
      <c r="W14" s="25" t="str">
        <f t="shared" si="6"/>
        <v/>
      </c>
      <c r="X14" s="25" t="str">
        <f t="shared" si="7"/>
        <v/>
      </c>
      <c r="Y14" s="25" t="str">
        <f t="shared" si="8"/>
        <v/>
      </c>
      <c r="Z14" s="35" t="str">
        <f>IF(COUNTA(E14:P14)=0,"",((Q14*Instellingen!$B$5)+(S14*Instellingen!$B$6)+(R14*Instellingen!$B$7)+(T14*Instellingen!$B$9)+(U14*Instellingen!$B$10)+(V14*Instellingen!$B$11)+(W14*Instellingen!$B$12)+(X14*Instellingen!$B$13)+(Y14*Instellingen!$B$14))/(5*SUM(Instellingen!$B$5:$B$14)))</f>
        <v/>
      </c>
      <c r="AA14" s="35" t="str">
        <f t="shared" si="9"/>
        <v/>
      </c>
      <c r="AB14" s="25" t="str">
        <f>IF(COUNTA(E14:P14)=0,"",IF(OR(I14="Ingemetseld",I14="Houten kozijn - niet volledig droog",M14="Niet geschikt",AND(H14="Hout",I14&lt;&gt;"Houten kozijn - droog en losmaakbaar"),AND(I14="Houten kozijn - droog en losmaakbaar",H14&lt;&gt;"Hout"),AND(H14="Hout",Q14&lt;5)),"NO-GO (los deurblad)",IF(AND(AA14&gt;=Instellingen!$E$6,O14="Ja",P14="Ja"),"GO",IF(AA14&gt;=Instellingen!$E$7,"GO met aanpassingen",IF(AA14&gt;=Instellingen!$E$9,"HOLD","NO-GO (los deurblad)")))))</f>
        <v/>
      </c>
      <c r="AC14" s="36" t="str">
        <f t="shared" si="10"/>
        <v/>
      </c>
      <c r="AD14" s="36" t="str">
        <f t="shared" si="11"/>
        <v/>
      </c>
      <c r="AE14" s="37" t="str">
        <f>IF(AD14="","",AD14*Instellingen!$E$17)</f>
        <v/>
      </c>
      <c r="AF14" s="37" t="str">
        <f>IF(J14="","",IF(J14="Ja",Instellingen!$E$18,IF(J14="Nee",Instellingen!$E$19,"")))</f>
        <v/>
      </c>
      <c r="AG14" s="37" t="str">
        <f>IF(OR(AF14="",COUNTA(E14:P14)=0),"",ROUND(AF14*Instellingen!$E$21,0))</f>
        <v/>
      </c>
      <c r="AH14" s="37" t="str">
        <f t="shared" si="12"/>
        <v/>
      </c>
      <c r="AI14" s="25" t="str">
        <f t="shared" si="13"/>
        <v/>
      </c>
      <c r="AJ14" s="44" t="str">
        <f t="shared" si="14"/>
        <v/>
      </c>
      <c r="AK14" s="44" t="str">
        <f t="shared" si="15"/>
        <v/>
      </c>
      <c r="AL14" s="44" t="str">
        <f t="shared" si="16"/>
        <v/>
      </c>
      <c r="AM14" s="44" t="str">
        <f t="shared" si="17"/>
        <v/>
      </c>
      <c r="AN14" s="44" t="str">
        <f t="shared" si="18"/>
        <v/>
      </c>
      <c r="AO14" s="44" t="str">
        <f t="shared" si="19"/>
        <v/>
      </c>
      <c r="AP14" s="44" t="str">
        <f t="shared" si="20"/>
        <v/>
      </c>
      <c r="AQ14" s="44" t="str">
        <f t="shared" si="21"/>
        <v/>
      </c>
      <c r="AR14" s="25" t="str">
        <f t="shared" si="22"/>
        <v/>
      </c>
    </row>
    <row r="15" spans="1:44" x14ac:dyDescent="0.35">
      <c r="A15" s="25"/>
      <c r="B15" s="25"/>
      <c r="C15" s="25"/>
      <c r="D15" s="25"/>
      <c r="E15" s="25"/>
      <c r="F15" s="25"/>
      <c r="G15" s="25"/>
      <c r="H15" s="25"/>
      <c r="I15" s="25"/>
      <c r="J15" s="25"/>
      <c r="K15" s="25"/>
      <c r="L15" s="25"/>
      <c r="M15" s="25"/>
      <c r="N15" s="25"/>
      <c r="O15" s="25"/>
      <c r="P15" s="25"/>
      <c r="Q15" s="25" t="str">
        <f t="shared" si="0"/>
        <v/>
      </c>
      <c r="R15" s="25" t="str">
        <f t="shared" si="1"/>
        <v/>
      </c>
      <c r="S15" s="25" t="str">
        <f t="shared" si="2"/>
        <v/>
      </c>
      <c r="T15" s="25" t="str">
        <f t="shared" si="3"/>
        <v/>
      </c>
      <c r="U15" s="25" t="str">
        <f t="shared" si="4"/>
        <v/>
      </c>
      <c r="V15" s="25" t="str">
        <f t="shared" si="5"/>
        <v/>
      </c>
      <c r="W15" s="25" t="str">
        <f t="shared" si="6"/>
        <v/>
      </c>
      <c r="X15" s="25" t="str">
        <f t="shared" si="7"/>
        <v/>
      </c>
      <c r="Y15" s="25" t="str">
        <f t="shared" si="8"/>
        <v/>
      </c>
      <c r="Z15" s="35" t="str">
        <f>IF(COUNTA(E15:P15)=0,"",((Q15*Instellingen!$B$5)+(S15*Instellingen!$B$6)+(R15*Instellingen!$B$7)+(T15*Instellingen!$B$9)+(U15*Instellingen!$B$10)+(V15*Instellingen!$B$11)+(W15*Instellingen!$B$12)+(X15*Instellingen!$B$13)+(Y15*Instellingen!$B$14))/(5*SUM(Instellingen!$B$5:$B$14)))</f>
        <v/>
      </c>
      <c r="AA15" s="35" t="str">
        <f t="shared" si="9"/>
        <v/>
      </c>
      <c r="AB15" s="25" t="str">
        <f>IF(COUNTA(E15:P15)=0,"",IF(OR(I15="Ingemetseld",I15="Houten kozijn - niet volledig droog",M15="Niet geschikt",AND(H15="Hout",I15&lt;&gt;"Houten kozijn - droog en losmaakbaar"),AND(I15="Houten kozijn - droog en losmaakbaar",H15&lt;&gt;"Hout"),AND(H15="Hout",Q15&lt;5)),"NO-GO (los deurblad)",IF(AND(AA15&gt;=Instellingen!$E$6,O15="Ja",P15="Ja"),"GO",IF(AA15&gt;=Instellingen!$E$7,"GO met aanpassingen",IF(AA15&gt;=Instellingen!$E$9,"HOLD","NO-GO (los deurblad)")))))</f>
        <v/>
      </c>
      <c r="AC15" s="36" t="str">
        <f t="shared" si="10"/>
        <v/>
      </c>
      <c r="AD15" s="36" t="str">
        <f t="shared" si="11"/>
        <v/>
      </c>
      <c r="AE15" s="37" t="str">
        <f>IF(AD15="","",AD15*Instellingen!$E$17)</f>
        <v/>
      </c>
      <c r="AF15" s="37" t="str">
        <f>IF(J15="","",IF(J15="Ja",Instellingen!$E$18,IF(J15="Nee",Instellingen!$E$19,"")))</f>
        <v/>
      </c>
      <c r="AG15" s="37" t="str">
        <f>IF(OR(AF15="",COUNTA(E15:P15)=0),"",ROUND(AF15*Instellingen!$E$21,0))</f>
        <v/>
      </c>
      <c r="AH15" s="37" t="str">
        <f t="shared" si="12"/>
        <v/>
      </c>
      <c r="AI15" s="25" t="str">
        <f t="shared" si="13"/>
        <v/>
      </c>
      <c r="AJ15" s="44" t="str">
        <f t="shared" si="14"/>
        <v/>
      </c>
      <c r="AK15" s="44" t="str">
        <f t="shared" si="15"/>
        <v/>
      </c>
      <c r="AL15" s="44" t="str">
        <f t="shared" si="16"/>
        <v/>
      </c>
      <c r="AM15" s="44" t="str">
        <f t="shared" si="17"/>
        <v/>
      </c>
      <c r="AN15" s="44" t="str">
        <f t="shared" si="18"/>
        <v/>
      </c>
      <c r="AO15" s="44" t="str">
        <f t="shared" si="19"/>
        <v/>
      </c>
      <c r="AP15" s="44" t="str">
        <f t="shared" si="20"/>
        <v/>
      </c>
      <c r="AQ15" s="44" t="str">
        <f t="shared" si="21"/>
        <v/>
      </c>
      <c r="AR15" s="25" t="str">
        <f t="shared" si="22"/>
        <v/>
      </c>
    </row>
    <row r="16" spans="1:44" x14ac:dyDescent="0.35">
      <c r="A16" s="25"/>
      <c r="B16" s="25"/>
      <c r="C16" s="25"/>
      <c r="D16" s="25"/>
      <c r="E16" s="25"/>
      <c r="F16" s="25"/>
      <c r="G16" s="25"/>
      <c r="H16" s="25"/>
      <c r="I16" s="25"/>
      <c r="J16" s="25"/>
      <c r="K16" s="25"/>
      <c r="L16" s="25"/>
      <c r="M16" s="25"/>
      <c r="N16" s="25"/>
      <c r="O16" s="25"/>
      <c r="P16" s="25"/>
      <c r="Q16" s="25" t="str">
        <f t="shared" si="0"/>
        <v/>
      </c>
      <c r="R16" s="25" t="str">
        <f t="shared" si="1"/>
        <v/>
      </c>
      <c r="S16" s="25" t="str">
        <f t="shared" si="2"/>
        <v/>
      </c>
      <c r="T16" s="25" t="str">
        <f t="shared" si="3"/>
        <v/>
      </c>
      <c r="U16" s="25" t="str">
        <f t="shared" si="4"/>
        <v/>
      </c>
      <c r="V16" s="25" t="str">
        <f t="shared" si="5"/>
        <v/>
      </c>
      <c r="W16" s="25" t="str">
        <f t="shared" si="6"/>
        <v/>
      </c>
      <c r="X16" s="25" t="str">
        <f t="shared" si="7"/>
        <v/>
      </c>
      <c r="Y16" s="25" t="str">
        <f t="shared" si="8"/>
        <v/>
      </c>
      <c r="Z16" s="35" t="str">
        <f>IF(COUNTA(E16:P16)=0,"",((Q16*Instellingen!$B$5)+(S16*Instellingen!$B$6)+(R16*Instellingen!$B$7)+(T16*Instellingen!$B$9)+(U16*Instellingen!$B$10)+(V16*Instellingen!$B$11)+(W16*Instellingen!$B$12)+(X16*Instellingen!$B$13)+(Y16*Instellingen!$B$14))/(5*SUM(Instellingen!$B$5:$B$14)))</f>
        <v/>
      </c>
      <c r="AA16" s="35" t="str">
        <f t="shared" si="9"/>
        <v/>
      </c>
      <c r="AB16" s="25" t="str">
        <f>IF(COUNTA(E16:P16)=0,"",IF(OR(I16="Ingemetseld",I16="Houten kozijn - niet volledig droog",M16="Niet geschikt",AND(H16="Hout",I16&lt;&gt;"Houten kozijn - droog en losmaakbaar"),AND(I16="Houten kozijn - droog en losmaakbaar",H16&lt;&gt;"Hout"),AND(H16="Hout",Q16&lt;5)),"NO-GO (los deurblad)",IF(AND(AA16&gt;=Instellingen!$E$6,O16="Ja",P16="Ja"),"GO",IF(AA16&gt;=Instellingen!$E$7,"GO met aanpassingen",IF(AA16&gt;=Instellingen!$E$9,"HOLD","NO-GO (los deurblad)")))))</f>
        <v/>
      </c>
      <c r="AC16" s="36" t="str">
        <f t="shared" si="10"/>
        <v/>
      </c>
      <c r="AD16" s="36" t="str">
        <f t="shared" si="11"/>
        <v/>
      </c>
      <c r="AE16" s="37" t="str">
        <f>IF(AD16="","",AD16*Instellingen!$E$17)</f>
        <v/>
      </c>
      <c r="AF16" s="37" t="str">
        <f>IF(J16="","",IF(J16="Ja",Instellingen!$E$18,IF(J16="Nee",Instellingen!$E$19,"")))</f>
        <v/>
      </c>
      <c r="AG16" s="37" t="str">
        <f>IF(OR(AF16="",COUNTA(E16:P16)=0),"",ROUND(AF16*Instellingen!$E$21,0))</f>
        <v/>
      </c>
      <c r="AH16" s="37" t="str">
        <f t="shared" si="12"/>
        <v/>
      </c>
      <c r="AI16" s="25" t="str">
        <f t="shared" si="13"/>
        <v/>
      </c>
      <c r="AJ16" s="44" t="str">
        <f t="shared" si="14"/>
        <v/>
      </c>
      <c r="AK16" s="44" t="str">
        <f t="shared" si="15"/>
        <v/>
      </c>
      <c r="AL16" s="44" t="str">
        <f t="shared" si="16"/>
        <v/>
      </c>
      <c r="AM16" s="44" t="str">
        <f t="shared" si="17"/>
        <v/>
      </c>
      <c r="AN16" s="44" t="str">
        <f t="shared" si="18"/>
        <v/>
      </c>
      <c r="AO16" s="44" t="str">
        <f t="shared" si="19"/>
        <v/>
      </c>
      <c r="AP16" s="44" t="str">
        <f t="shared" si="20"/>
        <v/>
      </c>
      <c r="AQ16" s="44" t="str">
        <f t="shared" si="21"/>
        <v/>
      </c>
      <c r="AR16" s="25" t="str">
        <f t="shared" si="22"/>
        <v/>
      </c>
    </row>
    <row r="17" spans="1:44" x14ac:dyDescent="0.35">
      <c r="A17" s="25"/>
      <c r="B17" s="25"/>
      <c r="C17" s="25"/>
      <c r="D17" s="25"/>
      <c r="E17" s="25"/>
      <c r="F17" s="25"/>
      <c r="G17" s="25"/>
      <c r="H17" s="25"/>
      <c r="I17" s="25"/>
      <c r="J17" s="25"/>
      <c r="K17" s="25"/>
      <c r="L17" s="25"/>
      <c r="M17" s="25"/>
      <c r="N17" s="25"/>
      <c r="O17" s="25"/>
      <c r="P17" s="25"/>
      <c r="Q17" s="25" t="str">
        <f t="shared" si="0"/>
        <v/>
      </c>
      <c r="R17" s="25" t="str">
        <f t="shared" si="1"/>
        <v/>
      </c>
      <c r="S17" s="25" t="str">
        <f t="shared" si="2"/>
        <v/>
      </c>
      <c r="T17" s="25" t="str">
        <f t="shared" si="3"/>
        <v/>
      </c>
      <c r="U17" s="25" t="str">
        <f t="shared" si="4"/>
        <v/>
      </c>
      <c r="V17" s="25" t="str">
        <f t="shared" si="5"/>
        <v/>
      </c>
      <c r="W17" s="25" t="str">
        <f t="shared" si="6"/>
        <v/>
      </c>
      <c r="X17" s="25" t="str">
        <f t="shared" si="7"/>
        <v/>
      </c>
      <c r="Y17" s="25" t="str">
        <f t="shared" si="8"/>
        <v/>
      </c>
      <c r="Z17" s="35" t="str">
        <f>IF(COUNTA(E17:P17)=0,"",((Q17*Instellingen!$B$5)+(S17*Instellingen!$B$6)+(R17*Instellingen!$B$7)+(T17*Instellingen!$B$9)+(U17*Instellingen!$B$10)+(V17*Instellingen!$B$11)+(W17*Instellingen!$B$12)+(X17*Instellingen!$B$13)+(Y17*Instellingen!$B$14))/(5*SUM(Instellingen!$B$5:$B$14)))</f>
        <v/>
      </c>
      <c r="AA17" s="35" t="str">
        <f t="shared" si="9"/>
        <v/>
      </c>
      <c r="AB17" s="25" t="str">
        <f>IF(COUNTA(E17:P17)=0,"",IF(OR(I17="Ingemetseld",I17="Houten kozijn - niet volledig droog",M17="Niet geschikt",AND(H17="Hout",I17&lt;&gt;"Houten kozijn - droog en losmaakbaar"),AND(I17="Houten kozijn - droog en losmaakbaar",H17&lt;&gt;"Hout"),AND(H17="Hout",Q17&lt;5)),"NO-GO (los deurblad)",IF(AND(AA17&gt;=Instellingen!$E$6,O17="Ja",P17="Ja"),"GO",IF(AA17&gt;=Instellingen!$E$7,"GO met aanpassingen",IF(AA17&gt;=Instellingen!$E$9,"HOLD","NO-GO (los deurblad)")))))</f>
        <v/>
      </c>
      <c r="AC17" s="36" t="str">
        <f t="shared" si="10"/>
        <v/>
      </c>
      <c r="AD17" s="36" t="str">
        <f t="shared" si="11"/>
        <v/>
      </c>
      <c r="AE17" s="37" t="str">
        <f>IF(AD17="","",AD17*Instellingen!$E$17)</f>
        <v/>
      </c>
      <c r="AF17" s="37" t="str">
        <f>IF(J17="","",IF(J17="Ja",Instellingen!$E$18,IF(J17="Nee",Instellingen!$E$19,"")))</f>
        <v/>
      </c>
      <c r="AG17" s="37" t="str">
        <f>IF(OR(AF17="",COUNTA(E17:P17)=0),"",ROUND(AF17*Instellingen!$E$21,0))</f>
        <v/>
      </c>
      <c r="AH17" s="37" t="str">
        <f t="shared" si="12"/>
        <v/>
      </c>
      <c r="AI17" s="25" t="str">
        <f t="shared" si="13"/>
        <v/>
      </c>
      <c r="AJ17" s="44" t="str">
        <f t="shared" si="14"/>
        <v/>
      </c>
      <c r="AK17" s="44" t="str">
        <f t="shared" si="15"/>
        <v/>
      </c>
      <c r="AL17" s="44" t="str">
        <f t="shared" si="16"/>
        <v/>
      </c>
      <c r="AM17" s="44" t="str">
        <f t="shared" si="17"/>
        <v/>
      </c>
      <c r="AN17" s="44" t="str">
        <f t="shared" si="18"/>
        <v/>
      </c>
      <c r="AO17" s="44" t="str">
        <f t="shared" si="19"/>
        <v/>
      </c>
      <c r="AP17" s="44" t="str">
        <f t="shared" si="20"/>
        <v/>
      </c>
      <c r="AQ17" s="44" t="str">
        <f t="shared" si="21"/>
        <v/>
      </c>
      <c r="AR17" s="25" t="str">
        <f t="shared" si="22"/>
        <v/>
      </c>
    </row>
    <row r="18" spans="1:44" x14ac:dyDescent="0.35">
      <c r="A18" s="25"/>
      <c r="B18" s="25"/>
      <c r="C18" s="25"/>
      <c r="D18" s="25"/>
      <c r="E18" s="25"/>
      <c r="F18" s="25"/>
      <c r="G18" s="25"/>
      <c r="H18" s="25"/>
      <c r="I18" s="25"/>
      <c r="J18" s="25"/>
      <c r="K18" s="25"/>
      <c r="L18" s="25"/>
      <c r="M18" s="25"/>
      <c r="N18" s="25"/>
      <c r="O18" s="25"/>
      <c r="P18" s="25"/>
      <c r="Q18" s="25" t="str">
        <f t="shared" si="0"/>
        <v/>
      </c>
      <c r="R18" s="25" t="str">
        <f t="shared" si="1"/>
        <v/>
      </c>
      <c r="S18" s="25" t="str">
        <f t="shared" si="2"/>
        <v/>
      </c>
      <c r="T18" s="25" t="str">
        <f t="shared" si="3"/>
        <v/>
      </c>
      <c r="U18" s="25" t="str">
        <f t="shared" si="4"/>
        <v/>
      </c>
      <c r="V18" s="25" t="str">
        <f t="shared" si="5"/>
        <v/>
      </c>
      <c r="W18" s="25" t="str">
        <f t="shared" si="6"/>
        <v/>
      </c>
      <c r="X18" s="25" t="str">
        <f t="shared" si="7"/>
        <v/>
      </c>
      <c r="Y18" s="25" t="str">
        <f t="shared" si="8"/>
        <v/>
      </c>
      <c r="Z18" s="35" t="str">
        <f>IF(COUNTA(E18:P18)=0,"",((Q18*Instellingen!$B$5)+(S18*Instellingen!$B$6)+(R18*Instellingen!$B$7)+(T18*Instellingen!$B$9)+(U18*Instellingen!$B$10)+(V18*Instellingen!$B$11)+(W18*Instellingen!$B$12)+(X18*Instellingen!$B$13)+(Y18*Instellingen!$B$14))/(5*SUM(Instellingen!$B$5:$B$14)))</f>
        <v/>
      </c>
      <c r="AA18" s="35" t="str">
        <f t="shared" si="9"/>
        <v/>
      </c>
      <c r="AB18" s="25" t="str">
        <f>IF(COUNTA(E18:P18)=0,"",IF(OR(I18="Ingemetseld",I18="Houten kozijn - niet volledig droog",M18="Niet geschikt",AND(H18="Hout",I18&lt;&gt;"Houten kozijn - droog en losmaakbaar"),AND(I18="Houten kozijn - droog en losmaakbaar",H18&lt;&gt;"Hout"),AND(H18="Hout",Q18&lt;5)),"NO-GO (los deurblad)",IF(AND(AA18&gt;=Instellingen!$E$6,O18="Ja",P18="Ja"),"GO",IF(AA18&gt;=Instellingen!$E$7,"GO met aanpassingen",IF(AA18&gt;=Instellingen!$E$9,"HOLD","NO-GO (los deurblad)")))))</f>
        <v/>
      </c>
      <c r="AC18" s="36" t="str">
        <f t="shared" si="10"/>
        <v/>
      </c>
      <c r="AD18" s="36" t="str">
        <f t="shared" si="11"/>
        <v/>
      </c>
      <c r="AE18" s="37" t="str">
        <f>IF(AD18="","",AD18*Instellingen!$E$17)</f>
        <v/>
      </c>
      <c r="AF18" s="37" t="str">
        <f>IF(J18="","",IF(J18="Ja",Instellingen!$E$18,IF(J18="Nee",Instellingen!$E$19,"")))</f>
        <v/>
      </c>
      <c r="AG18" s="37" t="str">
        <f>IF(OR(AF18="",COUNTA(E18:P18)=0),"",ROUND(AF18*Instellingen!$E$21,0))</f>
        <v/>
      </c>
      <c r="AH18" s="37" t="str">
        <f t="shared" si="12"/>
        <v/>
      </c>
      <c r="AI18" s="25" t="str">
        <f t="shared" si="13"/>
        <v/>
      </c>
      <c r="AJ18" s="44" t="str">
        <f t="shared" si="14"/>
        <v/>
      </c>
      <c r="AK18" s="44" t="str">
        <f t="shared" si="15"/>
        <v/>
      </c>
      <c r="AL18" s="44" t="str">
        <f t="shared" si="16"/>
        <v/>
      </c>
      <c r="AM18" s="44" t="str">
        <f t="shared" si="17"/>
        <v/>
      </c>
      <c r="AN18" s="44" t="str">
        <f t="shared" si="18"/>
        <v/>
      </c>
      <c r="AO18" s="44" t="str">
        <f t="shared" si="19"/>
        <v/>
      </c>
      <c r="AP18" s="44" t="str">
        <f t="shared" si="20"/>
        <v/>
      </c>
      <c r="AQ18" s="44" t="str">
        <f t="shared" si="21"/>
        <v/>
      </c>
      <c r="AR18" s="25" t="str">
        <f t="shared" si="22"/>
        <v/>
      </c>
    </row>
    <row r="19" spans="1:44" x14ac:dyDescent="0.35">
      <c r="A19" s="25"/>
      <c r="B19" s="25"/>
      <c r="C19" s="25"/>
      <c r="D19" s="25"/>
      <c r="E19" s="25"/>
      <c r="F19" s="25"/>
      <c r="G19" s="25"/>
      <c r="H19" s="25"/>
      <c r="I19" s="25"/>
      <c r="J19" s="25"/>
      <c r="K19" s="25"/>
      <c r="L19" s="25"/>
      <c r="M19" s="25"/>
      <c r="N19" s="25"/>
      <c r="O19" s="25"/>
      <c r="P19" s="25"/>
      <c r="Q19" s="25" t="str">
        <f t="shared" si="0"/>
        <v/>
      </c>
      <c r="R19" s="25" t="str">
        <f t="shared" si="1"/>
        <v/>
      </c>
      <c r="S19" s="25" t="str">
        <f t="shared" si="2"/>
        <v/>
      </c>
      <c r="T19" s="25" t="str">
        <f t="shared" si="3"/>
        <v/>
      </c>
      <c r="U19" s="25" t="str">
        <f t="shared" si="4"/>
        <v/>
      </c>
      <c r="V19" s="25" t="str">
        <f t="shared" si="5"/>
        <v/>
      </c>
      <c r="W19" s="25" t="str">
        <f t="shared" si="6"/>
        <v/>
      </c>
      <c r="X19" s="25" t="str">
        <f t="shared" si="7"/>
        <v/>
      </c>
      <c r="Y19" s="25" t="str">
        <f t="shared" si="8"/>
        <v/>
      </c>
      <c r="Z19" s="35" t="str">
        <f>IF(COUNTA(E19:P19)=0,"",((Q19*Instellingen!$B$5)+(S19*Instellingen!$B$6)+(R19*Instellingen!$B$7)+(T19*Instellingen!$B$9)+(U19*Instellingen!$B$10)+(V19*Instellingen!$B$11)+(W19*Instellingen!$B$12)+(X19*Instellingen!$B$13)+(Y19*Instellingen!$B$14))/(5*SUM(Instellingen!$B$5:$B$14)))</f>
        <v/>
      </c>
      <c r="AA19" s="35" t="str">
        <f t="shared" si="9"/>
        <v/>
      </c>
      <c r="AB19" s="25" t="str">
        <f>IF(COUNTA(E19:P19)=0,"",IF(OR(I19="Ingemetseld",I19="Houten kozijn - niet volledig droog",M19="Niet geschikt",AND(H19="Hout",I19&lt;&gt;"Houten kozijn - droog en losmaakbaar"),AND(I19="Houten kozijn - droog en losmaakbaar",H19&lt;&gt;"Hout"),AND(H19="Hout",Q19&lt;5)),"NO-GO (los deurblad)",IF(AND(AA19&gt;=Instellingen!$E$6,O19="Ja",P19="Ja"),"GO",IF(AA19&gt;=Instellingen!$E$7,"GO met aanpassingen",IF(AA19&gt;=Instellingen!$E$9,"HOLD","NO-GO (los deurblad)")))))</f>
        <v/>
      </c>
      <c r="AC19" s="36" t="str">
        <f t="shared" si="10"/>
        <v/>
      </c>
      <c r="AD19" s="36" t="str">
        <f t="shared" si="11"/>
        <v/>
      </c>
      <c r="AE19" s="37" t="str">
        <f>IF(AD19="","",AD19*Instellingen!$E$17)</f>
        <v/>
      </c>
      <c r="AF19" s="37" t="str">
        <f>IF(J19="","",IF(J19="Ja",Instellingen!$E$18,IF(J19="Nee",Instellingen!$E$19,"")))</f>
        <v/>
      </c>
      <c r="AG19" s="37" t="str">
        <f>IF(OR(AF19="",COUNTA(E19:P19)=0),"",ROUND(AF19*Instellingen!$E$21,0))</f>
        <v/>
      </c>
      <c r="AH19" s="37" t="str">
        <f t="shared" si="12"/>
        <v/>
      </c>
      <c r="AI19" s="25" t="str">
        <f t="shared" si="13"/>
        <v/>
      </c>
      <c r="AJ19" s="44" t="str">
        <f t="shared" si="14"/>
        <v/>
      </c>
      <c r="AK19" s="44" t="str">
        <f t="shared" si="15"/>
        <v/>
      </c>
      <c r="AL19" s="44" t="str">
        <f t="shared" si="16"/>
        <v/>
      </c>
      <c r="AM19" s="44" t="str">
        <f t="shared" si="17"/>
        <v/>
      </c>
      <c r="AN19" s="44" t="str">
        <f t="shared" si="18"/>
        <v/>
      </c>
      <c r="AO19" s="44" t="str">
        <f t="shared" si="19"/>
        <v/>
      </c>
      <c r="AP19" s="44" t="str">
        <f t="shared" si="20"/>
        <v/>
      </c>
      <c r="AQ19" s="44" t="str">
        <f t="shared" si="21"/>
        <v/>
      </c>
      <c r="AR19" s="25" t="str">
        <f t="shared" si="22"/>
        <v/>
      </c>
    </row>
    <row r="20" spans="1:44" x14ac:dyDescent="0.35">
      <c r="A20" s="25"/>
      <c r="B20" s="25"/>
      <c r="C20" s="25"/>
      <c r="D20" s="25"/>
      <c r="E20" s="25"/>
      <c r="F20" s="25"/>
      <c r="G20" s="25"/>
      <c r="H20" s="25"/>
      <c r="I20" s="25"/>
      <c r="J20" s="25"/>
      <c r="K20" s="25"/>
      <c r="L20" s="25"/>
      <c r="M20" s="25"/>
      <c r="N20" s="25"/>
      <c r="O20" s="25"/>
      <c r="P20" s="25"/>
      <c r="Q20" s="25" t="str">
        <f t="shared" si="0"/>
        <v/>
      </c>
      <c r="R20" s="25" t="str">
        <f t="shared" si="1"/>
        <v/>
      </c>
      <c r="S20" s="25" t="str">
        <f t="shared" si="2"/>
        <v/>
      </c>
      <c r="T20" s="25" t="str">
        <f t="shared" si="3"/>
        <v/>
      </c>
      <c r="U20" s="25" t="str">
        <f t="shared" si="4"/>
        <v/>
      </c>
      <c r="V20" s="25" t="str">
        <f t="shared" si="5"/>
        <v/>
      </c>
      <c r="W20" s="25" t="str">
        <f t="shared" si="6"/>
        <v/>
      </c>
      <c r="X20" s="25" t="str">
        <f t="shared" si="7"/>
        <v/>
      </c>
      <c r="Y20" s="25" t="str">
        <f t="shared" si="8"/>
        <v/>
      </c>
      <c r="Z20" s="35" t="str">
        <f>IF(COUNTA(E20:P20)=0,"",((Q20*Instellingen!$B$5)+(S20*Instellingen!$B$6)+(R20*Instellingen!$B$7)+(T20*Instellingen!$B$9)+(U20*Instellingen!$B$10)+(V20*Instellingen!$B$11)+(W20*Instellingen!$B$12)+(X20*Instellingen!$B$13)+(Y20*Instellingen!$B$14))/(5*SUM(Instellingen!$B$5:$B$14)))</f>
        <v/>
      </c>
      <c r="AA20" s="35" t="str">
        <f t="shared" si="9"/>
        <v/>
      </c>
      <c r="AB20" s="25" t="str">
        <f>IF(COUNTA(E20:P20)=0,"",IF(OR(I20="Ingemetseld",I20="Houten kozijn - niet volledig droog",M20="Niet geschikt",AND(H20="Hout",I20&lt;&gt;"Houten kozijn - droog en losmaakbaar"),AND(I20="Houten kozijn - droog en losmaakbaar",H20&lt;&gt;"Hout"),AND(H20="Hout",Q20&lt;5)),"NO-GO (los deurblad)",IF(AND(AA20&gt;=Instellingen!$E$6,O20="Ja",P20="Ja"),"GO",IF(AA20&gt;=Instellingen!$E$7,"GO met aanpassingen",IF(AA20&gt;=Instellingen!$E$9,"HOLD","NO-GO (los deurblad)")))))</f>
        <v/>
      </c>
      <c r="AC20" s="36" t="str">
        <f t="shared" si="10"/>
        <v/>
      </c>
      <c r="AD20" s="36" t="str">
        <f t="shared" si="11"/>
        <v/>
      </c>
      <c r="AE20" s="37" t="str">
        <f>IF(AD20="","",AD20*Instellingen!$E$17)</f>
        <v/>
      </c>
      <c r="AF20" s="37" t="str">
        <f>IF(J20="","",IF(J20="Ja",Instellingen!$E$18,IF(J20="Nee",Instellingen!$E$19,"")))</f>
        <v/>
      </c>
      <c r="AG20" s="37" t="str">
        <f>IF(OR(AF20="",COUNTA(E20:P20)=0),"",ROUND(AF20*Instellingen!$E$21,0))</f>
        <v/>
      </c>
      <c r="AH20" s="37" t="str">
        <f t="shared" si="12"/>
        <v/>
      </c>
      <c r="AI20" s="25" t="str">
        <f t="shared" si="13"/>
        <v/>
      </c>
      <c r="AJ20" s="44" t="str">
        <f t="shared" si="14"/>
        <v/>
      </c>
      <c r="AK20" s="44" t="str">
        <f t="shared" si="15"/>
        <v/>
      </c>
      <c r="AL20" s="44" t="str">
        <f t="shared" si="16"/>
        <v/>
      </c>
      <c r="AM20" s="44" t="str">
        <f t="shared" si="17"/>
        <v/>
      </c>
      <c r="AN20" s="44" t="str">
        <f t="shared" si="18"/>
        <v/>
      </c>
      <c r="AO20" s="44" t="str">
        <f t="shared" si="19"/>
        <v/>
      </c>
      <c r="AP20" s="44" t="str">
        <f t="shared" si="20"/>
        <v/>
      </c>
      <c r="AQ20" s="44" t="str">
        <f t="shared" si="21"/>
        <v/>
      </c>
      <c r="AR20" s="25" t="str">
        <f t="shared" si="22"/>
        <v/>
      </c>
    </row>
    <row r="21" spans="1:44" x14ac:dyDescent="0.35">
      <c r="A21" s="25"/>
      <c r="B21" s="25"/>
      <c r="C21" s="25"/>
      <c r="D21" s="25"/>
      <c r="E21" s="25"/>
      <c r="F21" s="25"/>
      <c r="G21" s="25"/>
      <c r="H21" s="25"/>
      <c r="I21" s="25"/>
      <c r="J21" s="25"/>
      <c r="K21" s="25"/>
      <c r="L21" s="25"/>
      <c r="M21" s="25"/>
      <c r="N21" s="25"/>
      <c r="O21" s="25"/>
      <c r="P21" s="25"/>
      <c r="Q21" s="25" t="str">
        <f t="shared" si="0"/>
        <v/>
      </c>
      <c r="R21" s="25" t="str">
        <f t="shared" si="1"/>
        <v/>
      </c>
      <c r="S21" s="25" t="str">
        <f t="shared" si="2"/>
        <v/>
      </c>
      <c r="T21" s="25" t="str">
        <f t="shared" si="3"/>
        <v/>
      </c>
      <c r="U21" s="25" t="str">
        <f t="shared" si="4"/>
        <v/>
      </c>
      <c r="V21" s="25" t="str">
        <f t="shared" si="5"/>
        <v/>
      </c>
      <c r="W21" s="25" t="str">
        <f t="shared" si="6"/>
        <v/>
      </c>
      <c r="X21" s="25" t="str">
        <f t="shared" si="7"/>
        <v/>
      </c>
      <c r="Y21" s="25" t="str">
        <f t="shared" si="8"/>
        <v/>
      </c>
      <c r="Z21" s="35" t="str">
        <f>IF(COUNTA(E21:P21)=0,"",((Q21*Instellingen!$B$5)+(S21*Instellingen!$B$6)+(R21*Instellingen!$B$7)+(T21*Instellingen!$B$9)+(U21*Instellingen!$B$10)+(V21*Instellingen!$B$11)+(W21*Instellingen!$B$12)+(X21*Instellingen!$B$13)+(Y21*Instellingen!$B$14))/(5*SUM(Instellingen!$B$5:$B$14)))</f>
        <v/>
      </c>
      <c r="AA21" s="35" t="str">
        <f t="shared" si="9"/>
        <v/>
      </c>
      <c r="AB21" s="25" t="str">
        <f>IF(COUNTA(E21:P21)=0,"",IF(OR(I21="Ingemetseld",I21="Houten kozijn - niet volledig droog",M21="Niet geschikt",AND(H21="Hout",I21&lt;&gt;"Houten kozijn - droog en losmaakbaar"),AND(I21="Houten kozijn - droog en losmaakbaar",H21&lt;&gt;"Hout"),AND(H21="Hout",Q21&lt;5)),"NO-GO (los deurblad)",IF(AND(AA21&gt;=Instellingen!$E$6,O21="Ja",P21="Ja"),"GO",IF(AA21&gt;=Instellingen!$E$7,"GO met aanpassingen",IF(AA21&gt;=Instellingen!$E$9,"HOLD","NO-GO (los deurblad)")))))</f>
        <v/>
      </c>
      <c r="AC21" s="36" t="str">
        <f t="shared" si="10"/>
        <v/>
      </c>
      <c r="AD21" s="36" t="str">
        <f t="shared" si="11"/>
        <v/>
      </c>
      <c r="AE21" s="37" t="str">
        <f>IF(AD21="","",AD21*Instellingen!$E$17)</f>
        <v/>
      </c>
      <c r="AF21" s="37" t="str">
        <f>IF(J21="","",IF(J21="Ja",Instellingen!$E$18,IF(J21="Nee",Instellingen!$E$19,"")))</f>
        <v/>
      </c>
      <c r="AG21" s="37" t="str">
        <f>IF(OR(AF21="",COUNTA(E21:P21)=0),"",ROUND(AF21*Instellingen!$E$21,0))</f>
        <v/>
      </c>
      <c r="AH21" s="37" t="str">
        <f t="shared" si="12"/>
        <v/>
      </c>
      <c r="AI21" s="25" t="str">
        <f t="shared" si="13"/>
        <v/>
      </c>
      <c r="AJ21" s="44" t="str">
        <f t="shared" si="14"/>
        <v/>
      </c>
      <c r="AK21" s="44" t="str">
        <f t="shared" si="15"/>
        <v/>
      </c>
      <c r="AL21" s="44" t="str">
        <f t="shared" si="16"/>
        <v/>
      </c>
      <c r="AM21" s="44" t="str">
        <f t="shared" si="17"/>
        <v/>
      </c>
      <c r="AN21" s="44" t="str">
        <f t="shared" si="18"/>
        <v/>
      </c>
      <c r="AO21" s="44" t="str">
        <f t="shared" si="19"/>
        <v/>
      </c>
      <c r="AP21" s="44" t="str">
        <f t="shared" si="20"/>
        <v/>
      </c>
      <c r="AQ21" s="44" t="str">
        <f t="shared" si="21"/>
        <v/>
      </c>
      <c r="AR21" s="25" t="str">
        <f t="shared" si="22"/>
        <v/>
      </c>
    </row>
    <row r="22" spans="1:44" x14ac:dyDescent="0.35">
      <c r="A22" s="25"/>
      <c r="B22" s="25"/>
      <c r="C22" s="25"/>
      <c r="D22" s="25"/>
      <c r="E22" s="25"/>
      <c r="F22" s="25"/>
      <c r="G22" s="25"/>
      <c r="H22" s="25"/>
      <c r="I22" s="25"/>
      <c r="J22" s="25"/>
      <c r="K22" s="25"/>
      <c r="L22" s="25"/>
      <c r="M22" s="25"/>
      <c r="N22" s="25"/>
      <c r="O22" s="25"/>
      <c r="P22" s="25"/>
      <c r="Q22" s="25" t="str">
        <f t="shared" si="0"/>
        <v/>
      </c>
      <c r="R22" s="25" t="str">
        <f t="shared" si="1"/>
        <v/>
      </c>
      <c r="S22" s="25" t="str">
        <f t="shared" si="2"/>
        <v/>
      </c>
      <c r="T22" s="25" t="str">
        <f t="shared" si="3"/>
        <v/>
      </c>
      <c r="U22" s="25" t="str">
        <f t="shared" si="4"/>
        <v/>
      </c>
      <c r="V22" s="25" t="str">
        <f t="shared" si="5"/>
        <v/>
      </c>
      <c r="W22" s="25" t="str">
        <f t="shared" si="6"/>
        <v/>
      </c>
      <c r="X22" s="25" t="str">
        <f t="shared" si="7"/>
        <v/>
      </c>
      <c r="Y22" s="25" t="str">
        <f t="shared" si="8"/>
        <v/>
      </c>
      <c r="Z22" s="35" t="str">
        <f>IF(COUNTA(E22:P22)=0,"",((Q22*Instellingen!$B$5)+(S22*Instellingen!$B$6)+(R22*Instellingen!$B$7)+(T22*Instellingen!$B$9)+(U22*Instellingen!$B$10)+(V22*Instellingen!$B$11)+(W22*Instellingen!$B$12)+(X22*Instellingen!$B$13)+(Y22*Instellingen!$B$14))/(5*SUM(Instellingen!$B$5:$B$14)))</f>
        <v/>
      </c>
      <c r="AA22" s="35" t="str">
        <f t="shared" si="9"/>
        <v/>
      </c>
      <c r="AB22" s="25" t="str">
        <f>IF(COUNTA(E22:P22)=0,"",IF(OR(I22="Ingemetseld",I22="Houten kozijn - niet volledig droog",M22="Niet geschikt",AND(H22="Hout",I22&lt;&gt;"Houten kozijn - droog en losmaakbaar"),AND(I22="Houten kozijn - droog en losmaakbaar",H22&lt;&gt;"Hout"),AND(H22="Hout",Q22&lt;5)),"NO-GO (los deurblad)",IF(AND(AA22&gt;=Instellingen!$E$6,O22="Ja",P22="Ja"),"GO",IF(AA22&gt;=Instellingen!$E$7,"GO met aanpassingen",IF(AA22&gt;=Instellingen!$E$9,"HOLD","NO-GO (los deurblad)")))))</f>
        <v/>
      </c>
      <c r="AC22" s="36" t="str">
        <f t="shared" si="10"/>
        <v/>
      </c>
      <c r="AD22" s="36" t="str">
        <f t="shared" si="11"/>
        <v/>
      </c>
      <c r="AE22" s="37" t="str">
        <f>IF(AD22="","",AD22*Instellingen!$E$17)</f>
        <v/>
      </c>
      <c r="AF22" s="37" t="str">
        <f>IF(J22="","",IF(J22="Ja",Instellingen!$E$18,IF(J22="Nee",Instellingen!$E$19,"")))</f>
        <v/>
      </c>
      <c r="AG22" s="37" t="str">
        <f>IF(OR(AF22="",COUNTA(E22:P22)=0),"",ROUND(AF22*Instellingen!$E$21,0))</f>
        <v/>
      </c>
      <c r="AH22" s="37" t="str">
        <f t="shared" si="12"/>
        <v/>
      </c>
      <c r="AI22" s="25" t="str">
        <f t="shared" si="13"/>
        <v/>
      </c>
      <c r="AJ22" s="44" t="str">
        <f t="shared" si="14"/>
        <v/>
      </c>
      <c r="AK22" s="44" t="str">
        <f t="shared" si="15"/>
        <v/>
      </c>
      <c r="AL22" s="44" t="str">
        <f t="shared" si="16"/>
        <v/>
      </c>
      <c r="AM22" s="44" t="str">
        <f t="shared" si="17"/>
        <v/>
      </c>
      <c r="AN22" s="44" t="str">
        <f t="shared" si="18"/>
        <v/>
      </c>
      <c r="AO22" s="44" t="str">
        <f t="shared" si="19"/>
        <v/>
      </c>
      <c r="AP22" s="44" t="str">
        <f t="shared" si="20"/>
        <v/>
      </c>
      <c r="AQ22" s="44" t="str">
        <f t="shared" si="21"/>
        <v/>
      </c>
      <c r="AR22" s="25" t="str">
        <f t="shared" si="22"/>
        <v/>
      </c>
    </row>
    <row r="23" spans="1:44" x14ac:dyDescent="0.35">
      <c r="A23" s="25"/>
      <c r="B23" s="25"/>
      <c r="C23" s="25"/>
      <c r="D23" s="25"/>
      <c r="E23" s="25"/>
      <c r="F23" s="25"/>
      <c r="G23" s="25"/>
      <c r="H23" s="25"/>
      <c r="I23" s="25"/>
      <c r="J23" s="25"/>
      <c r="K23" s="25"/>
      <c r="L23" s="25"/>
      <c r="M23" s="25"/>
      <c r="N23" s="25"/>
      <c r="O23" s="25"/>
      <c r="P23" s="25"/>
      <c r="Q23" s="25" t="str">
        <f t="shared" si="0"/>
        <v/>
      </c>
      <c r="R23" s="25" t="str">
        <f t="shared" si="1"/>
        <v/>
      </c>
      <c r="S23" s="25" t="str">
        <f t="shared" si="2"/>
        <v/>
      </c>
      <c r="T23" s="25" t="str">
        <f t="shared" si="3"/>
        <v/>
      </c>
      <c r="U23" s="25" t="str">
        <f t="shared" si="4"/>
        <v/>
      </c>
      <c r="V23" s="25" t="str">
        <f t="shared" si="5"/>
        <v/>
      </c>
      <c r="W23" s="25" t="str">
        <f t="shared" si="6"/>
        <v/>
      </c>
      <c r="X23" s="25" t="str">
        <f t="shared" si="7"/>
        <v/>
      </c>
      <c r="Y23" s="25" t="str">
        <f t="shared" si="8"/>
        <v/>
      </c>
      <c r="Z23" s="35" t="str">
        <f>IF(COUNTA(E23:P23)=0,"",((Q23*Instellingen!$B$5)+(S23*Instellingen!$B$6)+(R23*Instellingen!$B$7)+(T23*Instellingen!$B$9)+(U23*Instellingen!$B$10)+(V23*Instellingen!$B$11)+(W23*Instellingen!$B$12)+(X23*Instellingen!$B$13)+(Y23*Instellingen!$B$14))/(5*SUM(Instellingen!$B$5:$B$14)))</f>
        <v/>
      </c>
      <c r="AA23" s="35" t="str">
        <f t="shared" si="9"/>
        <v/>
      </c>
      <c r="AB23" s="25" t="str">
        <f>IF(COUNTA(E23:P23)=0,"",IF(OR(I23="Ingemetseld",I23="Houten kozijn - niet volledig droog",M23="Niet geschikt",AND(H23="Hout",I23&lt;&gt;"Houten kozijn - droog en losmaakbaar"),AND(I23="Houten kozijn - droog en losmaakbaar",H23&lt;&gt;"Hout"),AND(H23="Hout",Q23&lt;5)),"NO-GO (los deurblad)",IF(AND(AA23&gt;=Instellingen!$E$6,O23="Ja",P23="Ja"),"GO",IF(AA23&gt;=Instellingen!$E$7,"GO met aanpassingen",IF(AA23&gt;=Instellingen!$E$9,"HOLD","NO-GO (los deurblad)")))))</f>
        <v/>
      </c>
      <c r="AC23" s="36" t="str">
        <f t="shared" si="10"/>
        <v/>
      </c>
      <c r="AD23" s="36" t="str">
        <f t="shared" si="11"/>
        <v/>
      </c>
      <c r="AE23" s="37" t="str">
        <f>IF(AD23="","",AD23*Instellingen!$E$17)</f>
        <v/>
      </c>
      <c r="AF23" s="37" t="str">
        <f>IF(J23="","",IF(J23="Ja",Instellingen!$E$18,IF(J23="Nee",Instellingen!$E$19,"")))</f>
        <v/>
      </c>
      <c r="AG23" s="37" t="str">
        <f>IF(OR(AF23="",COUNTA(E23:P23)=0),"",ROUND(AF23*Instellingen!$E$21,0))</f>
        <v/>
      </c>
      <c r="AH23" s="37" t="str">
        <f t="shared" si="12"/>
        <v/>
      </c>
      <c r="AI23" s="25" t="str">
        <f t="shared" si="13"/>
        <v/>
      </c>
      <c r="AJ23" s="44" t="str">
        <f t="shared" si="14"/>
        <v/>
      </c>
      <c r="AK23" s="44" t="str">
        <f t="shared" si="15"/>
        <v/>
      </c>
      <c r="AL23" s="44" t="str">
        <f t="shared" si="16"/>
        <v/>
      </c>
      <c r="AM23" s="44" t="str">
        <f t="shared" si="17"/>
        <v/>
      </c>
      <c r="AN23" s="44" t="str">
        <f t="shared" si="18"/>
        <v/>
      </c>
      <c r="AO23" s="44" t="str">
        <f t="shared" si="19"/>
        <v/>
      </c>
      <c r="AP23" s="44" t="str">
        <f t="shared" si="20"/>
        <v/>
      </c>
      <c r="AQ23" s="44" t="str">
        <f t="shared" si="21"/>
        <v/>
      </c>
      <c r="AR23" s="25" t="str">
        <f t="shared" si="22"/>
        <v/>
      </c>
    </row>
    <row r="24" spans="1:44" x14ac:dyDescent="0.35">
      <c r="A24" s="25"/>
      <c r="B24" s="25"/>
      <c r="C24" s="25"/>
      <c r="D24" s="25"/>
      <c r="E24" s="25"/>
      <c r="F24" s="25"/>
      <c r="G24" s="25"/>
      <c r="H24" s="25"/>
      <c r="I24" s="25"/>
      <c r="J24" s="25"/>
      <c r="K24" s="25"/>
      <c r="L24" s="25"/>
      <c r="M24" s="25"/>
      <c r="N24" s="25"/>
      <c r="O24" s="25"/>
      <c r="P24" s="25"/>
      <c r="Q24" s="25" t="str">
        <f t="shared" si="0"/>
        <v/>
      </c>
      <c r="R24" s="25" t="str">
        <f t="shared" si="1"/>
        <v/>
      </c>
      <c r="S24" s="25" t="str">
        <f t="shared" si="2"/>
        <v/>
      </c>
      <c r="T24" s="25" t="str">
        <f t="shared" si="3"/>
        <v/>
      </c>
      <c r="U24" s="25" t="str">
        <f t="shared" si="4"/>
        <v/>
      </c>
      <c r="V24" s="25" t="str">
        <f t="shared" si="5"/>
        <v/>
      </c>
      <c r="W24" s="25" t="str">
        <f t="shared" si="6"/>
        <v/>
      </c>
      <c r="X24" s="25" t="str">
        <f t="shared" si="7"/>
        <v/>
      </c>
      <c r="Y24" s="25" t="str">
        <f t="shared" si="8"/>
        <v/>
      </c>
      <c r="Z24" s="35" t="str">
        <f>IF(COUNTA(E24:P24)=0,"",((Q24*Instellingen!$B$5)+(S24*Instellingen!$B$6)+(R24*Instellingen!$B$7)+(T24*Instellingen!$B$9)+(U24*Instellingen!$B$10)+(V24*Instellingen!$B$11)+(W24*Instellingen!$B$12)+(X24*Instellingen!$B$13)+(Y24*Instellingen!$B$14))/(5*SUM(Instellingen!$B$5:$B$14)))</f>
        <v/>
      </c>
      <c r="AA24" s="35" t="str">
        <f t="shared" si="9"/>
        <v/>
      </c>
      <c r="AB24" s="25" t="str">
        <f>IF(COUNTA(E24:P24)=0,"",IF(OR(I24="Ingemetseld",I24="Houten kozijn - niet volledig droog",M24="Niet geschikt",AND(H24="Hout",I24&lt;&gt;"Houten kozijn - droog en losmaakbaar"),AND(I24="Houten kozijn - droog en losmaakbaar",H24&lt;&gt;"Hout"),AND(H24="Hout",Q24&lt;5)),"NO-GO (los deurblad)",IF(AND(AA24&gt;=Instellingen!$E$6,O24="Ja",P24="Ja"),"GO",IF(AA24&gt;=Instellingen!$E$7,"GO met aanpassingen",IF(AA24&gt;=Instellingen!$E$9,"HOLD","NO-GO (los deurblad)")))))</f>
        <v/>
      </c>
      <c r="AC24" s="36" t="str">
        <f t="shared" si="10"/>
        <v/>
      </c>
      <c r="AD24" s="36" t="str">
        <f t="shared" si="11"/>
        <v/>
      </c>
      <c r="AE24" s="37" t="str">
        <f>IF(AD24="","",AD24*Instellingen!$E$17)</f>
        <v/>
      </c>
      <c r="AF24" s="37" t="str">
        <f>IF(J24="","",IF(J24="Ja",Instellingen!$E$18,IF(J24="Nee",Instellingen!$E$19,"")))</f>
        <v/>
      </c>
      <c r="AG24" s="37" t="str">
        <f>IF(OR(AF24="",COUNTA(E24:P24)=0),"",ROUND(AF24*Instellingen!$E$21,0))</f>
        <v/>
      </c>
      <c r="AH24" s="37" t="str">
        <f t="shared" si="12"/>
        <v/>
      </c>
      <c r="AI24" s="25" t="str">
        <f t="shared" si="13"/>
        <v/>
      </c>
      <c r="AJ24" s="44" t="str">
        <f t="shared" si="14"/>
        <v/>
      </c>
      <c r="AK24" s="44" t="str">
        <f t="shared" si="15"/>
        <v/>
      </c>
      <c r="AL24" s="44" t="str">
        <f t="shared" si="16"/>
        <v/>
      </c>
      <c r="AM24" s="44" t="str">
        <f t="shared" si="17"/>
        <v/>
      </c>
      <c r="AN24" s="44" t="str">
        <f t="shared" si="18"/>
        <v/>
      </c>
      <c r="AO24" s="44" t="str">
        <f t="shared" si="19"/>
        <v/>
      </c>
      <c r="AP24" s="44" t="str">
        <f t="shared" si="20"/>
        <v/>
      </c>
      <c r="AQ24" s="44" t="str">
        <f t="shared" si="21"/>
        <v/>
      </c>
      <c r="AR24" s="25" t="str">
        <f t="shared" si="22"/>
        <v/>
      </c>
    </row>
    <row r="25" spans="1:44" x14ac:dyDescent="0.35">
      <c r="A25" s="25"/>
      <c r="B25" s="25"/>
      <c r="C25" s="25"/>
      <c r="D25" s="25"/>
      <c r="E25" s="25"/>
      <c r="F25" s="25"/>
      <c r="G25" s="25"/>
      <c r="H25" s="25"/>
      <c r="I25" s="25"/>
      <c r="J25" s="25"/>
      <c r="K25" s="25"/>
      <c r="L25" s="25"/>
      <c r="M25" s="25"/>
      <c r="N25" s="25"/>
      <c r="O25" s="25"/>
      <c r="P25" s="25"/>
      <c r="Q25" s="25" t="str">
        <f t="shared" si="0"/>
        <v/>
      </c>
      <c r="R25" s="25" t="str">
        <f t="shared" si="1"/>
        <v/>
      </c>
      <c r="S25" s="25" t="str">
        <f t="shared" si="2"/>
        <v/>
      </c>
      <c r="T25" s="25" t="str">
        <f t="shared" si="3"/>
        <v/>
      </c>
      <c r="U25" s="25" t="str">
        <f t="shared" si="4"/>
        <v/>
      </c>
      <c r="V25" s="25" t="str">
        <f t="shared" si="5"/>
        <v/>
      </c>
      <c r="W25" s="25" t="str">
        <f t="shared" si="6"/>
        <v/>
      </c>
      <c r="X25" s="25" t="str">
        <f t="shared" si="7"/>
        <v/>
      </c>
      <c r="Y25" s="25" t="str">
        <f t="shared" si="8"/>
        <v/>
      </c>
      <c r="Z25" s="35" t="str">
        <f>IF(COUNTA(E25:P25)=0,"",((Q25*Instellingen!$B$5)+(S25*Instellingen!$B$6)+(R25*Instellingen!$B$7)+(T25*Instellingen!$B$9)+(U25*Instellingen!$B$10)+(V25*Instellingen!$B$11)+(W25*Instellingen!$B$12)+(X25*Instellingen!$B$13)+(Y25*Instellingen!$B$14))/(5*SUM(Instellingen!$B$5:$B$14)))</f>
        <v/>
      </c>
      <c r="AA25" s="35" t="str">
        <f t="shared" si="9"/>
        <v/>
      </c>
      <c r="AB25" s="25" t="str">
        <f>IF(COUNTA(E25:P25)=0,"",IF(OR(I25="Ingemetseld",I25="Houten kozijn - niet volledig droog",M25="Niet geschikt",AND(H25="Hout",I25&lt;&gt;"Houten kozijn - droog en losmaakbaar"),AND(I25="Houten kozijn - droog en losmaakbaar",H25&lt;&gt;"Hout"),AND(H25="Hout",Q25&lt;5)),"NO-GO (los deurblad)",IF(AND(AA25&gt;=Instellingen!$E$6,O25="Ja",P25="Ja"),"GO",IF(AA25&gt;=Instellingen!$E$7,"GO met aanpassingen",IF(AA25&gt;=Instellingen!$E$9,"HOLD","NO-GO (los deurblad)")))))</f>
        <v/>
      </c>
      <c r="AC25" s="36" t="str">
        <f t="shared" si="10"/>
        <v/>
      </c>
      <c r="AD25" s="36" t="str">
        <f t="shared" si="11"/>
        <v/>
      </c>
      <c r="AE25" s="37" t="str">
        <f>IF(AD25="","",AD25*Instellingen!$E$17)</f>
        <v/>
      </c>
      <c r="AF25" s="37" t="str">
        <f>IF(J25="","",IF(J25="Ja",Instellingen!$E$18,IF(J25="Nee",Instellingen!$E$19,"")))</f>
        <v/>
      </c>
      <c r="AG25" s="37" t="str">
        <f>IF(OR(AF25="",COUNTA(E25:P25)=0),"",ROUND(AF25*Instellingen!$E$21,0))</f>
        <v/>
      </c>
      <c r="AH25" s="37" t="str">
        <f t="shared" si="12"/>
        <v/>
      </c>
      <c r="AI25" s="25" t="str">
        <f t="shared" si="13"/>
        <v/>
      </c>
      <c r="AJ25" s="44" t="str">
        <f t="shared" si="14"/>
        <v/>
      </c>
      <c r="AK25" s="44" t="str">
        <f t="shared" si="15"/>
        <v/>
      </c>
      <c r="AL25" s="44" t="str">
        <f t="shared" si="16"/>
        <v/>
      </c>
      <c r="AM25" s="44" t="str">
        <f t="shared" si="17"/>
        <v/>
      </c>
      <c r="AN25" s="44" t="str">
        <f t="shared" si="18"/>
        <v/>
      </c>
      <c r="AO25" s="44" t="str">
        <f t="shared" si="19"/>
        <v/>
      </c>
      <c r="AP25" s="44" t="str">
        <f t="shared" si="20"/>
        <v/>
      </c>
      <c r="AQ25" s="44" t="str">
        <f t="shared" si="21"/>
        <v/>
      </c>
      <c r="AR25" s="25" t="str">
        <f t="shared" si="22"/>
        <v/>
      </c>
    </row>
    <row r="26" spans="1:44" x14ac:dyDescent="0.35">
      <c r="A26" s="25"/>
      <c r="B26" s="25"/>
      <c r="C26" s="25"/>
      <c r="D26" s="25"/>
      <c r="E26" s="25"/>
      <c r="F26" s="25"/>
      <c r="G26" s="25"/>
      <c r="H26" s="25"/>
      <c r="I26" s="25"/>
      <c r="J26" s="25"/>
      <c r="K26" s="25"/>
      <c r="L26" s="25"/>
      <c r="M26" s="25"/>
      <c r="N26" s="25"/>
      <c r="O26" s="25"/>
      <c r="P26" s="25"/>
      <c r="Q26" s="25" t="str">
        <f t="shared" si="0"/>
        <v/>
      </c>
      <c r="R26" s="25" t="str">
        <f t="shared" si="1"/>
        <v/>
      </c>
      <c r="S26" s="25" t="str">
        <f t="shared" si="2"/>
        <v/>
      </c>
      <c r="T26" s="25" t="str">
        <f t="shared" si="3"/>
        <v/>
      </c>
      <c r="U26" s="25" t="str">
        <f t="shared" si="4"/>
        <v/>
      </c>
      <c r="V26" s="25" t="str">
        <f t="shared" si="5"/>
        <v/>
      </c>
      <c r="W26" s="25" t="str">
        <f t="shared" si="6"/>
        <v/>
      </c>
      <c r="X26" s="25" t="str">
        <f t="shared" si="7"/>
        <v/>
      </c>
      <c r="Y26" s="25" t="str">
        <f t="shared" si="8"/>
        <v/>
      </c>
      <c r="Z26" s="35" t="str">
        <f>IF(COUNTA(E26:P26)=0,"",((Q26*Instellingen!$B$5)+(S26*Instellingen!$B$6)+(R26*Instellingen!$B$7)+(T26*Instellingen!$B$9)+(U26*Instellingen!$B$10)+(V26*Instellingen!$B$11)+(W26*Instellingen!$B$12)+(X26*Instellingen!$B$13)+(Y26*Instellingen!$B$14))/(5*SUM(Instellingen!$B$5:$B$14)))</f>
        <v/>
      </c>
      <c r="AA26" s="35" t="str">
        <f t="shared" si="9"/>
        <v/>
      </c>
      <c r="AB26" s="25" t="str">
        <f>IF(COUNTA(E26:P26)=0,"",IF(OR(I26="Ingemetseld",I26="Houten kozijn - niet volledig droog",M26="Niet geschikt",AND(H26="Hout",I26&lt;&gt;"Houten kozijn - droog en losmaakbaar"),AND(I26="Houten kozijn - droog en losmaakbaar",H26&lt;&gt;"Hout"),AND(H26="Hout",Q26&lt;5)),"NO-GO (los deurblad)",IF(AND(AA26&gt;=Instellingen!$E$6,O26="Ja",P26="Ja"),"GO",IF(AA26&gt;=Instellingen!$E$7,"GO met aanpassingen",IF(AA26&gt;=Instellingen!$E$9,"HOLD","NO-GO (los deurblad)")))))</f>
        <v/>
      </c>
      <c r="AC26" s="36" t="str">
        <f t="shared" si="10"/>
        <v/>
      </c>
      <c r="AD26" s="36" t="str">
        <f t="shared" si="11"/>
        <v/>
      </c>
      <c r="AE26" s="37" t="str">
        <f>IF(AD26="","",AD26*Instellingen!$E$17)</f>
        <v/>
      </c>
      <c r="AF26" s="37" t="str">
        <f>IF(J26="","",IF(J26="Ja",Instellingen!$E$18,IF(J26="Nee",Instellingen!$E$19,"")))</f>
        <v/>
      </c>
      <c r="AG26" s="37" t="str">
        <f>IF(OR(AF26="",COUNTA(E26:P26)=0),"",ROUND(AF26*Instellingen!$E$21,0))</f>
        <v/>
      </c>
      <c r="AH26" s="37" t="str">
        <f t="shared" si="12"/>
        <v/>
      </c>
      <c r="AI26" s="25" t="str">
        <f t="shared" si="13"/>
        <v/>
      </c>
      <c r="AJ26" s="44" t="str">
        <f t="shared" si="14"/>
        <v/>
      </c>
      <c r="AK26" s="44" t="str">
        <f t="shared" si="15"/>
        <v/>
      </c>
      <c r="AL26" s="44" t="str">
        <f t="shared" si="16"/>
        <v/>
      </c>
      <c r="AM26" s="44" t="str">
        <f t="shared" si="17"/>
        <v/>
      </c>
      <c r="AN26" s="44" t="str">
        <f t="shared" si="18"/>
        <v/>
      </c>
      <c r="AO26" s="44" t="str">
        <f t="shared" si="19"/>
        <v/>
      </c>
      <c r="AP26" s="44" t="str">
        <f t="shared" si="20"/>
        <v/>
      </c>
      <c r="AQ26" s="44" t="str">
        <f t="shared" si="21"/>
        <v/>
      </c>
      <c r="AR26" s="25" t="str">
        <f t="shared" si="22"/>
        <v/>
      </c>
    </row>
    <row r="27" spans="1:44" x14ac:dyDescent="0.35">
      <c r="A27" s="25"/>
      <c r="B27" s="25"/>
      <c r="C27" s="25"/>
      <c r="D27" s="25"/>
      <c r="E27" s="25"/>
      <c r="F27" s="25"/>
      <c r="G27" s="25"/>
      <c r="H27" s="25"/>
      <c r="I27" s="25"/>
      <c r="J27" s="25"/>
      <c r="K27" s="25"/>
      <c r="L27" s="25"/>
      <c r="M27" s="25"/>
      <c r="N27" s="25"/>
      <c r="O27" s="25"/>
      <c r="P27" s="25"/>
      <c r="Q27" s="25" t="str">
        <f t="shared" si="0"/>
        <v/>
      </c>
      <c r="R27" s="25" t="str">
        <f t="shared" si="1"/>
        <v/>
      </c>
      <c r="S27" s="25" t="str">
        <f t="shared" si="2"/>
        <v/>
      </c>
      <c r="T27" s="25" t="str">
        <f t="shared" si="3"/>
        <v/>
      </c>
      <c r="U27" s="25" t="str">
        <f t="shared" si="4"/>
        <v/>
      </c>
      <c r="V27" s="25" t="str">
        <f t="shared" si="5"/>
        <v/>
      </c>
      <c r="W27" s="25" t="str">
        <f t="shared" si="6"/>
        <v/>
      </c>
      <c r="X27" s="25" t="str">
        <f t="shared" si="7"/>
        <v/>
      </c>
      <c r="Y27" s="25" t="str">
        <f t="shared" si="8"/>
        <v/>
      </c>
      <c r="Z27" s="35" t="str">
        <f>IF(COUNTA(E27:P27)=0,"",((Q27*Instellingen!$B$5)+(S27*Instellingen!$B$6)+(R27*Instellingen!$B$7)+(T27*Instellingen!$B$9)+(U27*Instellingen!$B$10)+(V27*Instellingen!$B$11)+(W27*Instellingen!$B$12)+(X27*Instellingen!$B$13)+(Y27*Instellingen!$B$14))/(5*SUM(Instellingen!$B$5:$B$14)))</f>
        <v/>
      </c>
      <c r="AA27" s="35" t="str">
        <f t="shared" si="9"/>
        <v/>
      </c>
      <c r="AB27" s="25" t="str">
        <f>IF(COUNTA(E27:P27)=0,"",IF(OR(I27="Ingemetseld",I27="Houten kozijn - niet volledig droog",M27="Niet geschikt",AND(H27="Hout",I27&lt;&gt;"Houten kozijn - droog en losmaakbaar"),AND(I27="Houten kozijn - droog en losmaakbaar",H27&lt;&gt;"Hout"),AND(H27="Hout",Q27&lt;5)),"NO-GO (los deurblad)",IF(AND(AA27&gt;=Instellingen!$E$6,O27="Ja",P27="Ja"),"GO",IF(AA27&gt;=Instellingen!$E$7,"GO met aanpassingen",IF(AA27&gt;=Instellingen!$E$9,"HOLD","NO-GO (los deurblad)")))))</f>
        <v/>
      </c>
      <c r="AC27" s="36" t="str">
        <f t="shared" si="10"/>
        <v/>
      </c>
      <c r="AD27" s="36" t="str">
        <f t="shared" si="11"/>
        <v/>
      </c>
      <c r="AE27" s="37" t="str">
        <f>IF(AD27="","",AD27*Instellingen!$E$17)</f>
        <v/>
      </c>
      <c r="AF27" s="37" t="str">
        <f>IF(J27="","",IF(J27="Ja",Instellingen!$E$18,IF(J27="Nee",Instellingen!$E$19,"")))</f>
        <v/>
      </c>
      <c r="AG27" s="37" t="str">
        <f>IF(OR(AF27="",COUNTA(E27:P27)=0),"",ROUND(AF27*Instellingen!$E$21,0))</f>
        <v/>
      </c>
      <c r="AH27" s="37" t="str">
        <f t="shared" si="12"/>
        <v/>
      </c>
      <c r="AI27" s="25" t="str">
        <f t="shared" si="13"/>
        <v/>
      </c>
      <c r="AJ27" s="44" t="str">
        <f t="shared" si="14"/>
        <v/>
      </c>
      <c r="AK27" s="44" t="str">
        <f t="shared" si="15"/>
        <v/>
      </c>
      <c r="AL27" s="44" t="str">
        <f t="shared" si="16"/>
        <v/>
      </c>
      <c r="AM27" s="44" t="str">
        <f t="shared" si="17"/>
        <v/>
      </c>
      <c r="AN27" s="44" t="str">
        <f t="shared" si="18"/>
        <v/>
      </c>
      <c r="AO27" s="44" t="str">
        <f t="shared" si="19"/>
        <v/>
      </c>
      <c r="AP27" s="44" t="str">
        <f t="shared" si="20"/>
        <v/>
      </c>
      <c r="AQ27" s="44" t="str">
        <f t="shared" si="21"/>
        <v/>
      </c>
      <c r="AR27" s="25" t="str">
        <f t="shared" si="22"/>
        <v/>
      </c>
    </row>
    <row r="28" spans="1:44" x14ac:dyDescent="0.35">
      <c r="A28" s="25"/>
      <c r="B28" s="25"/>
      <c r="C28" s="25"/>
      <c r="D28" s="25"/>
      <c r="E28" s="25"/>
      <c r="F28" s="25"/>
      <c r="G28" s="25"/>
      <c r="H28" s="25"/>
      <c r="I28" s="25"/>
      <c r="J28" s="25"/>
      <c r="K28" s="25"/>
      <c r="L28" s="25"/>
      <c r="M28" s="25"/>
      <c r="N28" s="25"/>
      <c r="O28" s="25"/>
      <c r="P28" s="25"/>
      <c r="Q28" s="25" t="str">
        <f t="shared" si="0"/>
        <v/>
      </c>
      <c r="R28" s="25" t="str">
        <f t="shared" si="1"/>
        <v/>
      </c>
      <c r="S28" s="25" t="str">
        <f t="shared" si="2"/>
        <v/>
      </c>
      <c r="T28" s="25" t="str">
        <f t="shared" si="3"/>
        <v/>
      </c>
      <c r="U28" s="25" t="str">
        <f t="shared" si="4"/>
        <v/>
      </c>
      <c r="V28" s="25" t="str">
        <f t="shared" si="5"/>
        <v/>
      </c>
      <c r="W28" s="25" t="str">
        <f t="shared" si="6"/>
        <v/>
      </c>
      <c r="X28" s="25" t="str">
        <f t="shared" si="7"/>
        <v/>
      </c>
      <c r="Y28" s="25" t="str">
        <f t="shared" si="8"/>
        <v/>
      </c>
      <c r="Z28" s="35" t="str">
        <f>IF(COUNTA(E28:P28)=0,"",((Q28*Instellingen!$B$5)+(S28*Instellingen!$B$6)+(R28*Instellingen!$B$7)+(T28*Instellingen!$B$9)+(U28*Instellingen!$B$10)+(V28*Instellingen!$B$11)+(W28*Instellingen!$B$12)+(X28*Instellingen!$B$13)+(Y28*Instellingen!$B$14))/(5*SUM(Instellingen!$B$5:$B$14)))</f>
        <v/>
      </c>
      <c r="AA28" s="35" t="str">
        <f t="shared" si="9"/>
        <v/>
      </c>
      <c r="AB28" s="25" t="str">
        <f>IF(COUNTA(E28:P28)=0,"",IF(OR(I28="Ingemetseld",I28="Houten kozijn - niet volledig droog",M28="Niet geschikt",AND(H28="Hout",I28&lt;&gt;"Houten kozijn - droog en losmaakbaar"),AND(I28="Houten kozijn - droog en losmaakbaar",H28&lt;&gt;"Hout"),AND(H28="Hout",Q28&lt;5)),"NO-GO (los deurblad)",IF(AND(AA28&gt;=Instellingen!$E$6,O28="Ja",P28="Ja"),"GO",IF(AA28&gt;=Instellingen!$E$7,"GO met aanpassingen",IF(AA28&gt;=Instellingen!$E$9,"HOLD","NO-GO (los deurblad)")))))</f>
        <v/>
      </c>
      <c r="AC28" s="36" t="str">
        <f t="shared" si="10"/>
        <v/>
      </c>
      <c r="AD28" s="36" t="str">
        <f t="shared" si="11"/>
        <v/>
      </c>
      <c r="AE28" s="37" t="str">
        <f>IF(AD28="","",AD28*Instellingen!$E$17)</f>
        <v/>
      </c>
      <c r="AF28" s="37" t="str">
        <f>IF(J28="","",IF(J28="Ja",Instellingen!$E$18,IF(J28="Nee",Instellingen!$E$19,"")))</f>
        <v/>
      </c>
      <c r="AG28" s="37" t="str">
        <f>IF(OR(AF28="",COUNTA(E28:P28)=0),"",ROUND(AF28*Instellingen!$E$21,0))</f>
        <v/>
      </c>
      <c r="AH28" s="37" t="str">
        <f t="shared" si="12"/>
        <v/>
      </c>
      <c r="AI28" s="25" t="str">
        <f t="shared" si="13"/>
        <v/>
      </c>
      <c r="AJ28" s="44" t="str">
        <f t="shared" si="14"/>
        <v/>
      </c>
      <c r="AK28" s="44" t="str">
        <f t="shared" si="15"/>
        <v/>
      </c>
      <c r="AL28" s="44" t="str">
        <f t="shared" si="16"/>
        <v/>
      </c>
      <c r="AM28" s="44" t="str">
        <f t="shared" si="17"/>
        <v/>
      </c>
      <c r="AN28" s="44" t="str">
        <f t="shared" si="18"/>
        <v/>
      </c>
      <c r="AO28" s="44" t="str">
        <f t="shared" si="19"/>
        <v/>
      </c>
      <c r="AP28" s="44" t="str">
        <f t="shared" si="20"/>
        <v/>
      </c>
      <c r="AQ28" s="44" t="str">
        <f t="shared" si="21"/>
        <v/>
      </c>
      <c r="AR28" s="25" t="str">
        <f t="shared" si="22"/>
        <v/>
      </c>
    </row>
    <row r="29" spans="1:44" x14ac:dyDescent="0.35">
      <c r="A29" s="25"/>
      <c r="B29" s="25"/>
      <c r="C29" s="25"/>
      <c r="D29" s="25"/>
      <c r="E29" s="25"/>
      <c r="F29" s="25"/>
      <c r="G29" s="25"/>
      <c r="H29" s="25"/>
      <c r="I29" s="25"/>
      <c r="J29" s="25"/>
      <c r="K29" s="25"/>
      <c r="L29" s="25"/>
      <c r="M29" s="25"/>
      <c r="N29" s="25"/>
      <c r="O29" s="25"/>
      <c r="P29" s="25"/>
      <c r="Q29" s="25" t="str">
        <f t="shared" si="0"/>
        <v/>
      </c>
      <c r="R29" s="25" t="str">
        <f t="shared" si="1"/>
        <v/>
      </c>
      <c r="S29" s="25" t="str">
        <f t="shared" si="2"/>
        <v/>
      </c>
      <c r="T29" s="25" t="str">
        <f t="shared" si="3"/>
        <v/>
      </c>
      <c r="U29" s="25" t="str">
        <f t="shared" si="4"/>
        <v/>
      </c>
      <c r="V29" s="25" t="str">
        <f t="shared" si="5"/>
        <v/>
      </c>
      <c r="W29" s="25" t="str">
        <f t="shared" si="6"/>
        <v/>
      </c>
      <c r="X29" s="25" t="str">
        <f t="shared" si="7"/>
        <v/>
      </c>
      <c r="Y29" s="25" t="str">
        <f t="shared" si="8"/>
        <v/>
      </c>
      <c r="Z29" s="35" t="str">
        <f>IF(COUNTA(E29:P29)=0,"",((Q29*Instellingen!$B$5)+(S29*Instellingen!$B$6)+(R29*Instellingen!$B$7)+(T29*Instellingen!$B$9)+(U29*Instellingen!$B$10)+(V29*Instellingen!$B$11)+(W29*Instellingen!$B$12)+(X29*Instellingen!$B$13)+(Y29*Instellingen!$B$14))/(5*SUM(Instellingen!$B$5:$B$14)))</f>
        <v/>
      </c>
      <c r="AA29" s="35" t="str">
        <f t="shared" si="9"/>
        <v/>
      </c>
      <c r="AB29" s="25" t="str">
        <f>IF(COUNTA(E29:P29)=0,"",IF(OR(I29="Ingemetseld",I29="Houten kozijn - niet volledig droog",M29="Niet geschikt",AND(H29="Hout",I29&lt;&gt;"Houten kozijn - droog en losmaakbaar"),AND(I29="Houten kozijn - droog en losmaakbaar",H29&lt;&gt;"Hout"),AND(H29="Hout",Q29&lt;5)),"NO-GO (los deurblad)",IF(AND(AA29&gt;=Instellingen!$E$6,O29="Ja",P29="Ja"),"GO",IF(AA29&gt;=Instellingen!$E$7,"GO met aanpassingen",IF(AA29&gt;=Instellingen!$E$9,"HOLD","NO-GO (los deurblad)")))))</f>
        <v/>
      </c>
      <c r="AC29" s="36" t="str">
        <f t="shared" si="10"/>
        <v/>
      </c>
      <c r="AD29" s="36" t="str">
        <f t="shared" si="11"/>
        <v/>
      </c>
      <c r="AE29" s="37" t="str">
        <f>IF(AD29="","",AD29*Instellingen!$E$17)</f>
        <v/>
      </c>
      <c r="AF29" s="37" t="str">
        <f>IF(J29="","",IF(J29="Ja",Instellingen!$E$18,IF(J29="Nee",Instellingen!$E$19,"")))</f>
        <v/>
      </c>
      <c r="AG29" s="37" t="str">
        <f>IF(OR(AF29="",COUNTA(E29:P29)=0),"",ROUND(AF29*Instellingen!$E$21,0))</f>
        <v/>
      </c>
      <c r="AH29" s="37" t="str">
        <f t="shared" si="12"/>
        <v/>
      </c>
      <c r="AI29" s="25" t="str">
        <f t="shared" si="13"/>
        <v/>
      </c>
      <c r="AJ29" s="44" t="str">
        <f t="shared" si="14"/>
        <v/>
      </c>
      <c r="AK29" s="44" t="str">
        <f t="shared" si="15"/>
        <v/>
      </c>
      <c r="AL29" s="44" t="str">
        <f t="shared" si="16"/>
        <v/>
      </c>
      <c r="AM29" s="44" t="str">
        <f t="shared" si="17"/>
        <v/>
      </c>
      <c r="AN29" s="44" t="str">
        <f t="shared" si="18"/>
        <v/>
      </c>
      <c r="AO29" s="44" t="str">
        <f t="shared" si="19"/>
        <v/>
      </c>
      <c r="AP29" s="44" t="str">
        <f t="shared" si="20"/>
        <v/>
      </c>
      <c r="AQ29" s="44" t="str">
        <f t="shared" si="21"/>
        <v/>
      </c>
      <c r="AR29" s="25" t="str">
        <f t="shared" si="22"/>
        <v/>
      </c>
    </row>
    <row r="30" spans="1:44" x14ac:dyDescent="0.35">
      <c r="A30" s="25"/>
      <c r="B30" s="25"/>
      <c r="C30" s="25"/>
      <c r="D30" s="25"/>
      <c r="E30" s="25"/>
      <c r="F30" s="25"/>
      <c r="G30" s="25"/>
      <c r="H30" s="25"/>
      <c r="I30" s="25"/>
      <c r="J30" s="25"/>
      <c r="K30" s="25"/>
      <c r="L30" s="25"/>
      <c r="M30" s="25"/>
      <c r="N30" s="25"/>
      <c r="O30" s="25"/>
      <c r="P30" s="25"/>
      <c r="Q30" s="25" t="str">
        <f t="shared" si="0"/>
        <v/>
      </c>
      <c r="R30" s="25" t="str">
        <f t="shared" si="1"/>
        <v/>
      </c>
      <c r="S30" s="25" t="str">
        <f t="shared" si="2"/>
        <v/>
      </c>
      <c r="T30" s="25" t="str">
        <f t="shared" si="3"/>
        <v/>
      </c>
      <c r="U30" s="25" t="str">
        <f t="shared" si="4"/>
        <v/>
      </c>
      <c r="V30" s="25" t="str">
        <f t="shared" si="5"/>
        <v/>
      </c>
      <c r="W30" s="25" t="str">
        <f t="shared" si="6"/>
        <v/>
      </c>
      <c r="X30" s="25" t="str">
        <f t="shared" si="7"/>
        <v/>
      </c>
      <c r="Y30" s="25" t="str">
        <f t="shared" si="8"/>
        <v/>
      </c>
      <c r="Z30" s="35" t="str">
        <f>IF(COUNTA(E30:P30)=0,"",((Q30*Instellingen!$B$5)+(S30*Instellingen!$B$6)+(R30*Instellingen!$B$7)+(T30*Instellingen!$B$9)+(U30*Instellingen!$B$10)+(V30*Instellingen!$B$11)+(W30*Instellingen!$B$12)+(X30*Instellingen!$B$13)+(Y30*Instellingen!$B$14))/(5*SUM(Instellingen!$B$5:$B$14)))</f>
        <v/>
      </c>
      <c r="AA30" s="35" t="str">
        <f t="shared" si="9"/>
        <v/>
      </c>
      <c r="AB30" s="25" t="str">
        <f>IF(COUNTA(E30:P30)=0,"",IF(OR(I30="Ingemetseld",I30="Houten kozijn - niet volledig droog",M30="Niet geschikt",AND(H30="Hout",I30&lt;&gt;"Houten kozijn - droog en losmaakbaar"),AND(I30="Houten kozijn - droog en losmaakbaar",H30&lt;&gt;"Hout"),AND(H30="Hout",Q30&lt;5)),"NO-GO (los deurblad)",IF(AND(AA30&gt;=Instellingen!$E$6,O30="Ja",P30="Ja"),"GO",IF(AA30&gt;=Instellingen!$E$7,"GO met aanpassingen",IF(AA30&gt;=Instellingen!$E$9,"HOLD","NO-GO (los deurblad)")))))</f>
        <v/>
      </c>
      <c r="AC30" s="36" t="str">
        <f t="shared" si="10"/>
        <v/>
      </c>
      <c r="AD30" s="36" t="str">
        <f t="shared" si="11"/>
        <v/>
      </c>
      <c r="AE30" s="37" t="str">
        <f>IF(AD30="","",AD30*Instellingen!$E$17)</f>
        <v/>
      </c>
      <c r="AF30" s="37" t="str">
        <f>IF(J30="","",IF(J30="Ja",Instellingen!$E$18,IF(J30="Nee",Instellingen!$E$19,"")))</f>
        <v/>
      </c>
      <c r="AG30" s="37" t="str">
        <f>IF(OR(AF30="",COUNTA(E30:P30)=0),"",ROUND(AF30*Instellingen!$E$21,0))</f>
        <v/>
      </c>
      <c r="AH30" s="37" t="str">
        <f t="shared" si="12"/>
        <v/>
      </c>
      <c r="AI30" s="25" t="str">
        <f t="shared" si="13"/>
        <v/>
      </c>
      <c r="AJ30" s="44" t="str">
        <f t="shared" si="14"/>
        <v/>
      </c>
      <c r="AK30" s="44" t="str">
        <f t="shared" si="15"/>
        <v/>
      </c>
      <c r="AL30" s="44" t="str">
        <f t="shared" si="16"/>
        <v/>
      </c>
      <c r="AM30" s="44" t="str">
        <f t="shared" si="17"/>
        <v/>
      </c>
      <c r="AN30" s="44" t="str">
        <f t="shared" si="18"/>
        <v/>
      </c>
      <c r="AO30" s="44" t="str">
        <f t="shared" si="19"/>
        <v/>
      </c>
      <c r="AP30" s="44" t="str">
        <f t="shared" si="20"/>
        <v/>
      </c>
      <c r="AQ30" s="44" t="str">
        <f t="shared" si="21"/>
        <v/>
      </c>
      <c r="AR30" s="25" t="str">
        <f t="shared" si="22"/>
        <v/>
      </c>
    </row>
    <row r="31" spans="1:44" x14ac:dyDescent="0.35">
      <c r="A31" s="25"/>
      <c r="B31" s="25"/>
      <c r="C31" s="25"/>
      <c r="D31" s="25"/>
      <c r="E31" s="25"/>
      <c r="F31" s="25"/>
      <c r="G31" s="25"/>
      <c r="H31" s="25"/>
      <c r="I31" s="25"/>
      <c r="J31" s="25"/>
      <c r="K31" s="25"/>
      <c r="L31" s="25"/>
      <c r="M31" s="25"/>
      <c r="N31" s="25"/>
      <c r="O31" s="25"/>
      <c r="P31" s="25"/>
      <c r="Q31" s="25" t="str">
        <f t="shared" ref="Q31:Q62" si="23">IF(OR(F31="",G31=""),"",IF(AND(F31&lt;=0.95,G31&lt;=2.3),5,IF(AND(F31&lt;=1,G31&lt;=2.35),4,IF(AND(F31&lt;=1.05,G31&lt;=2.4),3,IF(AND(F31&lt;=1.1,G31&lt;=2.5),2,1)))))</f>
        <v/>
      </c>
      <c r="R31" s="25" t="str">
        <f t="shared" ref="R31:R62" si="24">IF(H31="","",IF(H31="Staal",5,IF(H31="Aluminium",5,IF(H31="Hout",1,2))))</f>
        <v/>
      </c>
      <c r="S31" s="25" t="str">
        <f t="shared" ref="S31:S62" si="25">IF(I31="","",IF(I31="Stalen kozijn in dichte systeemwand",5,IF(I31="Stalen kozijn met zijlicht",4,IF(I31="Aluminium kozijn in glazen systeemwand",3,IF(I31="Aluminium kozijn met direct gekoppeld glas",2,IF(I31="Houten kozijn - droog en losmaakbaar",2,IF(I31="Houten kozijn - niet volledig droog",1,IF(I31="Ingemetseld",1,2))))))))</f>
        <v/>
      </c>
      <c r="T31" s="25" t="str">
        <f t="shared" ref="T31:T62" si="26">IF(K31="","",IF(K31="Compleet",5,IF(K31="Deels",3,1)))</f>
        <v/>
      </c>
      <c r="U31" s="25" t="str">
        <f t="shared" ref="U31:U62" si="27">IF(L31="","",IF(L31="Geen",5,IF(L31="Licht",4,IF(L31="Matig",2,1))))</f>
        <v/>
      </c>
      <c r="V31" s="25" t="str">
        <f t="shared" ref="V31:V62" si="28">IF(M31="","",IF(M31="Direct inzetbaar",5,IF(M31="Aanpassing nodig",3,IF(M31="Twijfelachtig",2,1))))</f>
        <v/>
      </c>
      <c r="W31" s="25" t="str">
        <f t="shared" ref="W31:W62" si="29">IF(N31="","",IF(N31="Ja",5,IF(N31="Gedeeltelijk",3,1)))</f>
        <v/>
      </c>
      <c r="X31" s="25" t="str">
        <f t="shared" ref="X31:X62" si="30">IF(O31="","",IF(O31="Ja",5,IF(O31="Misschien",3,1)))</f>
        <v/>
      </c>
      <c r="Y31" s="25" t="str">
        <f t="shared" ref="Y31:Y62" si="31">IF(P31="","",IF(P31="Ja",5,IF(P31="Met moeite",3,1)))</f>
        <v/>
      </c>
      <c r="Z31" s="35" t="str">
        <f>IF(COUNTA(E31:P31)=0,"",((Q31*Instellingen!$B$5)+(S31*Instellingen!$B$6)+(R31*Instellingen!$B$7)+(T31*Instellingen!$B$9)+(U31*Instellingen!$B$10)+(V31*Instellingen!$B$11)+(W31*Instellingen!$B$12)+(X31*Instellingen!$B$13)+(Y31*Instellingen!$B$14))/(5*SUM(Instellingen!$B$5:$B$14)))</f>
        <v/>
      </c>
      <c r="AA31" s="35" t="str">
        <f t="shared" ref="AA31:AA62" si="32">IF(Z31="","",Z31)</f>
        <v/>
      </c>
      <c r="AB31" s="25" t="str">
        <f>IF(COUNTA(E31:P31)=0,"",IF(OR(I31="Ingemetseld",I31="Houten kozijn - niet volledig droog",M31="Niet geschikt",AND(H31="Hout",I31&lt;&gt;"Houten kozijn - droog en losmaakbaar"),AND(I31="Houten kozijn - droog en losmaakbaar",H31&lt;&gt;"Hout"),AND(H31="Hout",Q31&lt;5)),"NO-GO (los deurblad)",IF(AND(AA31&gt;=Instellingen!$E$6,O31="Ja",P31="Ja"),"GO",IF(AA31&gt;=Instellingen!$E$7,"GO met aanpassingen",IF(AA31&gt;=Instellingen!$E$9,"HOLD","NO-GO (los deurblad)")))))</f>
        <v/>
      </c>
      <c r="AC31" s="36" t="str">
        <f t="shared" ref="AC31:AC62" si="33">IF($AB31="","",IF($I31="Ingemetseld",0,IF($I31="Houten kozijn - niet volledig droog",0,IF($I31="Houten kozijn - droog en losmaakbaar",1.25,IF($I31="Stalen kozijn in dichte systeemwand",0.75,IF($I31="Stalen kozijn met zijlicht",1.25,IF($I31="Aluminium kozijn in glazen systeemwand",1,IF($I31="Aluminium kozijn met direct gekoppeld glas",1.5,""))))))))</f>
        <v/>
      </c>
      <c r="AD31" s="36" t="str">
        <f t="shared" ref="AD31:AD62" si="34">IF(AC31="","",E31*AC31)</f>
        <v/>
      </c>
      <c r="AE31" s="37" t="str">
        <f>IF(AD31="","",AD31*Instellingen!$E$17)</f>
        <v/>
      </c>
      <c r="AF31" s="37" t="str">
        <f>IF(J31="","",IF(J31="Ja",Instellingen!$E$18,IF(J31="Nee",Instellingen!$E$19,"")))</f>
        <v/>
      </c>
      <c r="AG31" s="37" t="str">
        <f>IF(OR(AF31="",COUNTA(E31:P31)=0),"",ROUND(AF31*Instellingen!$E$21,0))</f>
        <v/>
      </c>
      <c r="AH31" s="37" t="str">
        <f t="shared" ref="AH31:AH62" si="35">IF(AG31="","",E31*AG31)</f>
        <v/>
      </c>
      <c r="AI31" s="25" t="str">
        <f t="shared" ref="AI31:AI62" si="36">IF($AB31="","",IF(LEFT($AB31,5)="NO-GO","los deurblad kan verkocht worden",IF($AR31="Geen actie nodig","direct inzetbaar voor verwachte opbrengst",IF($AR31&lt;&gt;"","voor verwachte opbrengst nodig: "&amp;$AR31,IF($AB31="GO met aanpassingen","Aanpassing of opwaardering nodig",IF($AB31="HOLD","Afnemer/logistiek nog niet rond",""))))))</f>
        <v/>
      </c>
      <c r="AJ31" s="44" t="str">
        <f t="shared" ref="AJ31:AJ62" si="37">IF(COUNTA($E31:$P31)=0,"",IF(AND(LEFT($AB31,5)&lt;&gt;"NO-GO",$K31="Compleet",$L31="Geen",$M31="Direct inzetbaar",$N31="Ja"),1,0))</f>
        <v/>
      </c>
      <c r="AK31" s="44" t="str">
        <f t="shared" ref="AK31:AK62" si="38">IF(COUNTA($E31:$P31)=0,"",IF(AND(LEFT($AB31,5)&lt;&gt;"NO-GO",$L31="Licht"),1,0))</f>
        <v/>
      </c>
      <c r="AL31" s="44" t="str">
        <f t="shared" ref="AL31:AL62" si="39">IF(COUNTA($E31:$P31)=0,"",IF(AND(LEFT($AB31,5)&lt;&gt;"NO-GO",OR($L31="Matig",$L31="Ernstig")),1,0))</f>
        <v/>
      </c>
      <c r="AM31" s="44" t="str">
        <f t="shared" ref="AM31:AM62" si="40">IF(COUNTA($E31:$P31)=0,"",IF(AND(LEFT($AB31,5)&lt;&gt;"NO-GO",$K31="Deels"),1,0))</f>
        <v/>
      </c>
      <c r="AN31" s="44" t="str">
        <f t="shared" ref="AN31:AN62" si="41">IF(COUNTA($E31:$P31)=0,"",IF(AND(LEFT($AB31,5)&lt;&gt;"NO-GO",$M31="Aanpassing nodig"),1,0))</f>
        <v/>
      </c>
      <c r="AO31" s="44" t="str">
        <f t="shared" ref="AO31:AO62" si="42">IF(COUNTA($E31:$P31)=0,"",IF(AND(LEFT($AB31,5)&lt;&gt;"NO-GO",OR($N31="Gedeeltelijk",$N31="Nee")),1,0))</f>
        <v/>
      </c>
      <c r="AP31" s="44" t="str">
        <f t="shared" ref="AP31:AP62" si="43">IF(COUNTA($E31:$P31)=0,"",IF(AND(LEFT($AB31,5)&lt;&gt;"NO-GO",OR($M31="Twijfelachtig",$I31="Onbekend")),1,0))</f>
        <v/>
      </c>
      <c r="AQ31" s="44" t="str">
        <f t="shared" ref="AQ31:AQ62" si="44">IF(COUNTA($E31:$P31)=0,"",IF(OR(LEFT($AB31,5)="NO-GO",$K31="Los deurblad"),1,0))</f>
        <v/>
      </c>
      <c r="AR31" s="25" t="str">
        <f t="shared" ref="AR31:AR62" si="45">IF(COUNTA($E31:$P31)=0,"",IF($AJ31=1,"Geen actie nodig","")&amp;IF($AK31=1,IF(OR($AJ31=1),"; ","")&amp;"Reiniging nodig","")&amp;IF($AL31=1,IF(OR($AJ31=1,$AK31=1),"; ","")&amp;"Reparatie nodig","")&amp;IF($AM31=1,IF(OR($AJ31=1,$AK31=1,$AL31=1),"; ","")&amp;"Onderdelen aanvullen","")&amp;IF($AN31=1,IF(OR($AJ31=1,$AK31=1,$AL31=1,$AM31=1),"; ","")&amp;"Maataanpassing nodig","")&amp;IF($AO31=1,IF(OR($AJ31=1,$AK31=1,$AL31=1,$AM31=1,$AN31=1),"; ","")&amp;"Technische controle nodig","")&amp;IF($AP31=1,IF(OR($AJ31=1,$AK31=1,$AL31=1,$AM31=1,$AN31=1,$AO31=1),"; ","")&amp;"Handmatige beoordeling nodig","")&amp;IF($AQ31=1,IF(OR($AJ31=1,$AK31=1,$AL31=1,$AM31=1,$AN31=1,$AO31=1,$AP31=1),"; ","")&amp;"Alleen reststroom / los deurblad",""))</f>
        <v/>
      </c>
    </row>
    <row r="32" spans="1:44" x14ac:dyDescent="0.35">
      <c r="A32" s="25"/>
      <c r="B32" s="25"/>
      <c r="C32" s="25"/>
      <c r="D32" s="25"/>
      <c r="E32" s="25"/>
      <c r="F32" s="25"/>
      <c r="G32" s="25"/>
      <c r="H32" s="25"/>
      <c r="I32" s="25"/>
      <c r="J32" s="25"/>
      <c r="K32" s="25"/>
      <c r="L32" s="25"/>
      <c r="M32" s="25"/>
      <c r="N32" s="25"/>
      <c r="O32" s="25"/>
      <c r="P32" s="25"/>
      <c r="Q32" s="25" t="str">
        <f t="shared" si="23"/>
        <v/>
      </c>
      <c r="R32" s="25" t="str">
        <f t="shared" si="24"/>
        <v/>
      </c>
      <c r="S32" s="25" t="str">
        <f t="shared" si="25"/>
        <v/>
      </c>
      <c r="T32" s="25" t="str">
        <f t="shared" si="26"/>
        <v/>
      </c>
      <c r="U32" s="25" t="str">
        <f t="shared" si="27"/>
        <v/>
      </c>
      <c r="V32" s="25" t="str">
        <f t="shared" si="28"/>
        <v/>
      </c>
      <c r="W32" s="25" t="str">
        <f t="shared" si="29"/>
        <v/>
      </c>
      <c r="X32" s="25" t="str">
        <f t="shared" si="30"/>
        <v/>
      </c>
      <c r="Y32" s="25" t="str">
        <f t="shared" si="31"/>
        <v/>
      </c>
      <c r="Z32" s="35" t="str">
        <f>IF(COUNTA(E32:P32)=0,"",((Q32*Instellingen!$B$5)+(S32*Instellingen!$B$6)+(R32*Instellingen!$B$7)+(T32*Instellingen!$B$9)+(U32*Instellingen!$B$10)+(V32*Instellingen!$B$11)+(W32*Instellingen!$B$12)+(X32*Instellingen!$B$13)+(Y32*Instellingen!$B$14))/(5*SUM(Instellingen!$B$5:$B$14)))</f>
        <v/>
      </c>
      <c r="AA32" s="35" t="str">
        <f t="shared" si="32"/>
        <v/>
      </c>
      <c r="AB32" s="25" t="str">
        <f>IF(COUNTA(E32:P32)=0,"",IF(OR(I32="Ingemetseld",I32="Houten kozijn - niet volledig droog",M32="Niet geschikt",AND(H32="Hout",I32&lt;&gt;"Houten kozijn - droog en losmaakbaar"),AND(I32="Houten kozijn - droog en losmaakbaar",H32&lt;&gt;"Hout"),AND(H32="Hout",Q32&lt;5)),"NO-GO (los deurblad)",IF(AND(AA32&gt;=Instellingen!$E$6,O32="Ja",P32="Ja"),"GO",IF(AA32&gt;=Instellingen!$E$7,"GO met aanpassingen",IF(AA32&gt;=Instellingen!$E$9,"HOLD","NO-GO (los deurblad)")))))</f>
        <v/>
      </c>
      <c r="AC32" s="36" t="str">
        <f t="shared" si="33"/>
        <v/>
      </c>
      <c r="AD32" s="36" t="str">
        <f t="shared" si="34"/>
        <v/>
      </c>
      <c r="AE32" s="37" t="str">
        <f>IF(AD32="","",AD32*Instellingen!$E$17)</f>
        <v/>
      </c>
      <c r="AF32" s="37" t="str">
        <f>IF(J32="","",IF(J32="Ja",Instellingen!$E$18,IF(J32="Nee",Instellingen!$E$19,"")))</f>
        <v/>
      </c>
      <c r="AG32" s="37" t="str">
        <f>IF(OR(AF32="",COUNTA(E32:P32)=0),"",ROUND(AF32*Instellingen!$E$21,0))</f>
        <v/>
      </c>
      <c r="AH32" s="37" t="str">
        <f t="shared" si="35"/>
        <v/>
      </c>
      <c r="AI32" s="25" t="str">
        <f t="shared" si="36"/>
        <v/>
      </c>
      <c r="AJ32" s="44" t="str">
        <f t="shared" si="37"/>
        <v/>
      </c>
      <c r="AK32" s="44" t="str">
        <f t="shared" si="38"/>
        <v/>
      </c>
      <c r="AL32" s="44" t="str">
        <f t="shared" si="39"/>
        <v/>
      </c>
      <c r="AM32" s="44" t="str">
        <f t="shared" si="40"/>
        <v/>
      </c>
      <c r="AN32" s="44" t="str">
        <f t="shared" si="41"/>
        <v/>
      </c>
      <c r="AO32" s="44" t="str">
        <f t="shared" si="42"/>
        <v/>
      </c>
      <c r="AP32" s="44" t="str">
        <f t="shared" si="43"/>
        <v/>
      </c>
      <c r="AQ32" s="44" t="str">
        <f t="shared" si="44"/>
        <v/>
      </c>
      <c r="AR32" s="25" t="str">
        <f t="shared" si="45"/>
        <v/>
      </c>
    </row>
    <row r="33" spans="1:44" x14ac:dyDescent="0.35">
      <c r="A33" s="25"/>
      <c r="B33" s="25"/>
      <c r="C33" s="25"/>
      <c r="D33" s="25"/>
      <c r="E33" s="25"/>
      <c r="F33" s="25"/>
      <c r="G33" s="25"/>
      <c r="H33" s="25"/>
      <c r="I33" s="25"/>
      <c r="J33" s="25"/>
      <c r="K33" s="25"/>
      <c r="L33" s="25"/>
      <c r="M33" s="25"/>
      <c r="N33" s="25"/>
      <c r="O33" s="25"/>
      <c r="P33" s="25"/>
      <c r="Q33" s="25" t="str">
        <f t="shared" si="23"/>
        <v/>
      </c>
      <c r="R33" s="25" t="str">
        <f t="shared" si="24"/>
        <v/>
      </c>
      <c r="S33" s="25" t="str">
        <f t="shared" si="25"/>
        <v/>
      </c>
      <c r="T33" s="25" t="str">
        <f t="shared" si="26"/>
        <v/>
      </c>
      <c r="U33" s="25" t="str">
        <f t="shared" si="27"/>
        <v/>
      </c>
      <c r="V33" s="25" t="str">
        <f t="shared" si="28"/>
        <v/>
      </c>
      <c r="W33" s="25" t="str">
        <f t="shared" si="29"/>
        <v/>
      </c>
      <c r="X33" s="25" t="str">
        <f t="shared" si="30"/>
        <v/>
      </c>
      <c r="Y33" s="25" t="str">
        <f t="shared" si="31"/>
        <v/>
      </c>
      <c r="Z33" s="35" t="str">
        <f>IF(COUNTA(E33:P33)=0,"",((Q33*Instellingen!$B$5)+(S33*Instellingen!$B$6)+(R33*Instellingen!$B$7)+(T33*Instellingen!$B$9)+(U33*Instellingen!$B$10)+(V33*Instellingen!$B$11)+(W33*Instellingen!$B$12)+(X33*Instellingen!$B$13)+(Y33*Instellingen!$B$14))/(5*SUM(Instellingen!$B$5:$B$14)))</f>
        <v/>
      </c>
      <c r="AA33" s="35" t="str">
        <f t="shared" si="32"/>
        <v/>
      </c>
      <c r="AB33" s="25" t="str">
        <f>IF(COUNTA(E33:P33)=0,"",IF(OR(I33="Ingemetseld",I33="Houten kozijn - niet volledig droog",M33="Niet geschikt",AND(H33="Hout",I33&lt;&gt;"Houten kozijn - droog en losmaakbaar"),AND(I33="Houten kozijn - droog en losmaakbaar",H33&lt;&gt;"Hout"),AND(H33="Hout",Q33&lt;5)),"NO-GO (los deurblad)",IF(AND(AA33&gt;=Instellingen!$E$6,O33="Ja",P33="Ja"),"GO",IF(AA33&gt;=Instellingen!$E$7,"GO met aanpassingen",IF(AA33&gt;=Instellingen!$E$9,"HOLD","NO-GO (los deurblad)")))))</f>
        <v/>
      </c>
      <c r="AC33" s="36" t="str">
        <f t="shared" si="33"/>
        <v/>
      </c>
      <c r="AD33" s="36" t="str">
        <f t="shared" si="34"/>
        <v/>
      </c>
      <c r="AE33" s="37" t="str">
        <f>IF(AD33="","",AD33*Instellingen!$E$17)</f>
        <v/>
      </c>
      <c r="AF33" s="37" t="str">
        <f>IF(J33="","",IF(J33="Ja",Instellingen!$E$18,IF(J33="Nee",Instellingen!$E$19,"")))</f>
        <v/>
      </c>
      <c r="AG33" s="37" t="str">
        <f>IF(OR(AF33="",COUNTA(E33:P33)=0),"",ROUND(AF33*Instellingen!$E$21,0))</f>
        <v/>
      </c>
      <c r="AH33" s="37" t="str">
        <f t="shared" si="35"/>
        <v/>
      </c>
      <c r="AI33" s="25" t="str">
        <f t="shared" si="36"/>
        <v/>
      </c>
      <c r="AJ33" s="44" t="str">
        <f t="shared" si="37"/>
        <v/>
      </c>
      <c r="AK33" s="44" t="str">
        <f t="shared" si="38"/>
        <v/>
      </c>
      <c r="AL33" s="44" t="str">
        <f t="shared" si="39"/>
        <v/>
      </c>
      <c r="AM33" s="44" t="str">
        <f t="shared" si="40"/>
        <v/>
      </c>
      <c r="AN33" s="44" t="str">
        <f t="shared" si="41"/>
        <v/>
      </c>
      <c r="AO33" s="44" t="str">
        <f t="shared" si="42"/>
        <v/>
      </c>
      <c r="AP33" s="44" t="str">
        <f t="shared" si="43"/>
        <v/>
      </c>
      <c r="AQ33" s="44" t="str">
        <f t="shared" si="44"/>
        <v/>
      </c>
      <c r="AR33" s="25" t="str">
        <f t="shared" si="45"/>
        <v/>
      </c>
    </row>
    <row r="34" spans="1:44" x14ac:dyDescent="0.35">
      <c r="A34" s="25"/>
      <c r="B34" s="25"/>
      <c r="C34" s="25"/>
      <c r="D34" s="25"/>
      <c r="E34" s="25"/>
      <c r="F34" s="25"/>
      <c r="G34" s="25"/>
      <c r="H34" s="25"/>
      <c r="I34" s="25"/>
      <c r="J34" s="25"/>
      <c r="K34" s="25"/>
      <c r="L34" s="25"/>
      <c r="M34" s="25"/>
      <c r="N34" s="25"/>
      <c r="O34" s="25"/>
      <c r="P34" s="25"/>
      <c r="Q34" s="25" t="str">
        <f t="shared" si="23"/>
        <v/>
      </c>
      <c r="R34" s="25" t="str">
        <f t="shared" si="24"/>
        <v/>
      </c>
      <c r="S34" s="25" t="str">
        <f t="shared" si="25"/>
        <v/>
      </c>
      <c r="T34" s="25" t="str">
        <f t="shared" si="26"/>
        <v/>
      </c>
      <c r="U34" s="25" t="str">
        <f t="shared" si="27"/>
        <v/>
      </c>
      <c r="V34" s="25" t="str">
        <f t="shared" si="28"/>
        <v/>
      </c>
      <c r="W34" s="25" t="str">
        <f t="shared" si="29"/>
        <v/>
      </c>
      <c r="X34" s="25" t="str">
        <f t="shared" si="30"/>
        <v/>
      </c>
      <c r="Y34" s="25" t="str">
        <f t="shared" si="31"/>
        <v/>
      </c>
      <c r="Z34" s="35" t="str">
        <f>IF(COUNTA(E34:P34)=0,"",((Q34*Instellingen!$B$5)+(S34*Instellingen!$B$6)+(R34*Instellingen!$B$7)+(T34*Instellingen!$B$9)+(U34*Instellingen!$B$10)+(V34*Instellingen!$B$11)+(W34*Instellingen!$B$12)+(X34*Instellingen!$B$13)+(Y34*Instellingen!$B$14))/(5*SUM(Instellingen!$B$5:$B$14)))</f>
        <v/>
      </c>
      <c r="AA34" s="35" t="str">
        <f t="shared" si="32"/>
        <v/>
      </c>
      <c r="AB34" s="25" t="str">
        <f>IF(COUNTA(E34:P34)=0,"",IF(OR(I34="Ingemetseld",I34="Houten kozijn - niet volledig droog",M34="Niet geschikt",AND(H34="Hout",I34&lt;&gt;"Houten kozijn - droog en losmaakbaar"),AND(I34="Houten kozijn - droog en losmaakbaar",H34&lt;&gt;"Hout"),AND(H34="Hout",Q34&lt;5)),"NO-GO (los deurblad)",IF(AND(AA34&gt;=Instellingen!$E$6,O34="Ja",P34="Ja"),"GO",IF(AA34&gt;=Instellingen!$E$7,"GO met aanpassingen",IF(AA34&gt;=Instellingen!$E$9,"HOLD","NO-GO (los deurblad)")))))</f>
        <v/>
      </c>
      <c r="AC34" s="36" t="str">
        <f t="shared" si="33"/>
        <v/>
      </c>
      <c r="AD34" s="36" t="str">
        <f t="shared" si="34"/>
        <v/>
      </c>
      <c r="AE34" s="37" t="str">
        <f>IF(AD34="","",AD34*Instellingen!$E$17)</f>
        <v/>
      </c>
      <c r="AF34" s="37" t="str">
        <f>IF(J34="","",IF(J34="Ja",Instellingen!$E$18,IF(J34="Nee",Instellingen!$E$19,"")))</f>
        <v/>
      </c>
      <c r="AG34" s="37" t="str">
        <f>IF(OR(AF34="",COUNTA(E34:P34)=0),"",ROUND(AF34*Instellingen!$E$21,0))</f>
        <v/>
      </c>
      <c r="AH34" s="37" t="str">
        <f t="shared" si="35"/>
        <v/>
      </c>
      <c r="AI34" s="25" t="str">
        <f t="shared" si="36"/>
        <v/>
      </c>
      <c r="AJ34" s="44" t="str">
        <f t="shared" si="37"/>
        <v/>
      </c>
      <c r="AK34" s="44" t="str">
        <f t="shared" si="38"/>
        <v/>
      </c>
      <c r="AL34" s="44" t="str">
        <f t="shared" si="39"/>
        <v/>
      </c>
      <c r="AM34" s="44" t="str">
        <f t="shared" si="40"/>
        <v/>
      </c>
      <c r="AN34" s="44" t="str">
        <f t="shared" si="41"/>
        <v/>
      </c>
      <c r="AO34" s="44" t="str">
        <f t="shared" si="42"/>
        <v/>
      </c>
      <c r="AP34" s="44" t="str">
        <f t="shared" si="43"/>
        <v/>
      </c>
      <c r="AQ34" s="44" t="str">
        <f t="shared" si="44"/>
        <v/>
      </c>
      <c r="AR34" s="25" t="str">
        <f t="shared" si="45"/>
        <v/>
      </c>
    </row>
    <row r="35" spans="1:44" x14ac:dyDescent="0.35">
      <c r="A35" s="25"/>
      <c r="B35" s="25"/>
      <c r="C35" s="25"/>
      <c r="D35" s="25"/>
      <c r="E35" s="25"/>
      <c r="F35" s="25"/>
      <c r="G35" s="25"/>
      <c r="H35" s="25"/>
      <c r="I35" s="25"/>
      <c r="J35" s="25"/>
      <c r="K35" s="25"/>
      <c r="L35" s="25"/>
      <c r="M35" s="25"/>
      <c r="N35" s="25"/>
      <c r="O35" s="25"/>
      <c r="P35" s="25"/>
      <c r="Q35" s="25" t="str">
        <f t="shared" si="23"/>
        <v/>
      </c>
      <c r="R35" s="25" t="str">
        <f t="shared" si="24"/>
        <v/>
      </c>
      <c r="S35" s="25" t="str">
        <f t="shared" si="25"/>
        <v/>
      </c>
      <c r="T35" s="25" t="str">
        <f t="shared" si="26"/>
        <v/>
      </c>
      <c r="U35" s="25" t="str">
        <f t="shared" si="27"/>
        <v/>
      </c>
      <c r="V35" s="25" t="str">
        <f t="shared" si="28"/>
        <v/>
      </c>
      <c r="W35" s="25" t="str">
        <f t="shared" si="29"/>
        <v/>
      </c>
      <c r="X35" s="25" t="str">
        <f t="shared" si="30"/>
        <v/>
      </c>
      <c r="Y35" s="25" t="str">
        <f t="shared" si="31"/>
        <v/>
      </c>
      <c r="Z35" s="35" t="str">
        <f>IF(COUNTA(E35:P35)=0,"",((Q35*Instellingen!$B$5)+(S35*Instellingen!$B$6)+(R35*Instellingen!$B$7)+(T35*Instellingen!$B$9)+(U35*Instellingen!$B$10)+(V35*Instellingen!$B$11)+(W35*Instellingen!$B$12)+(X35*Instellingen!$B$13)+(Y35*Instellingen!$B$14))/(5*SUM(Instellingen!$B$5:$B$14)))</f>
        <v/>
      </c>
      <c r="AA35" s="35" t="str">
        <f t="shared" si="32"/>
        <v/>
      </c>
      <c r="AB35" s="25" t="str">
        <f>IF(COUNTA(E35:P35)=0,"",IF(OR(I35="Ingemetseld",I35="Houten kozijn - niet volledig droog",M35="Niet geschikt",AND(H35="Hout",I35&lt;&gt;"Houten kozijn - droog en losmaakbaar"),AND(I35="Houten kozijn - droog en losmaakbaar",H35&lt;&gt;"Hout"),AND(H35="Hout",Q35&lt;5)),"NO-GO (los deurblad)",IF(AND(AA35&gt;=Instellingen!$E$6,O35="Ja",P35="Ja"),"GO",IF(AA35&gt;=Instellingen!$E$7,"GO met aanpassingen",IF(AA35&gt;=Instellingen!$E$9,"HOLD","NO-GO (los deurblad)")))))</f>
        <v/>
      </c>
      <c r="AC35" s="36" t="str">
        <f t="shared" si="33"/>
        <v/>
      </c>
      <c r="AD35" s="36" t="str">
        <f t="shared" si="34"/>
        <v/>
      </c>
      <c r="AE35" s="37" t="str">
        <f>IF(AD35="","",AD35*Instellingen!$E$17)</f>
        <v/>
      </c>
      <c r="AF35" s="37" t="str">
        <f>IF(J35="","",IF(J35="Ja",Instellingen!$E$18,IF(J35="Nee",Instellingen!$E$19,"")))</f>
        <v/>
      </c>
      <c r="AG35" s="37" t="str">
        <f>IF(OR(AF35="",COUNTA(E35:P35)=0),"",ROUND(AF35*Instellingen!$E$21,0))</f>
        <v/>
      </c>
      <c r="AH35" s="37" t="str">
        <f t="shared" si="35"/>
        <v/>
      </c>
      <c r="AI35" s="25" t="str">
        <f t="shared" si="36"/>
        <v/>
      </c>
      <c r="AJ35" s="44" t="str">
        <f t="shared" si="37"/>
        <v/>
      </c>
      <c r="AK35" s="44" t="str">
        <f t="shared" si="38"/>
        <v/>
      </c>
      <c r="AL35" s="44" t="str">
        <f t="shared" si="39"/>
        <v/>
      </c>
      <c r="AM35" s="44" t="str">
        <f t="shared" si="40"/>
        <v/>
      </c>
      <c r="AN35" s="44" t="str">
        <f t="shared" si="41"/>
        <v/>
      </c>
      <c r="AO35" s="44" t="str">
        <f t="shared" si="42"/>
        <v/>
      </c>
      <c r="AP35" s="44" t="str">
        <f t="shared" si="43"/>
        <v/>
      </c>
      <c r="AQ35" s="44" t="str">
        <f t="shared" si="44"/>
        <v/>
      </c>
      <c r="AR35" s="25" t="str">
        <f t="shared" si="45"/>
        <v/>
      </c>
    </row>
    <row r="36" spans="1:44" x14ac:dyDescent="0.35">
      <c r="A36" s="25"/>
      <c r="B36" s="25"/>
      <c r="C36" s="25"/>
      <c r="D36" s="25"/>
      <c r="E36" s="25"/>
      <c r="F36" s="25"/>
      <c r="G36" s="25"/>
      <c r="H36" s="25"/>
      <c r="I36" s="25"/>
      <c r="J36" s="25"/>
      <c r="K36" s="25"/>
      <c r="L36" s="25"/>
      <c r="M36" s="25"/>
      <c r="N36" s="25"/>
      <c r="O36" s="25"/>
      <c r="P36" s="25"/>
      <c r="Q36" s="25" t="str">
        <f t="shared" si="23"/>
        <v/>
      </c>
      <c r="R36" s="25" t="str">
        <f t="shared" si="24"/>
        <v/>
      </c>
      <c r="S36" s="25" t="str">
        <f t="shared" si="25"/>
        <v/>
      </c>
      <c r="T36" s="25" t="str">
        <f t="shared" si="26"/>
        <v/>
      </c>
      <c r="U36" s="25" t="str">
        <f t="shared" si="27"/>
        <v/>
      </c>
      <c r="V36" s="25" t="str">
        <f t="shared" si="28"/>
        <v/>
      </c>
      <c r="W36" s="25" t="str">
        <f t="shared" si="29"/>
        <v/>
      </c>
      <c r="X36" s="25" t="str">
        <f t="shared" si="30"/>
        <v/>
      </c>
      <c r="Y36" s="25" t="str">
        <f t="shared" si="31"/>
        <v/>
      </c>
      <c r="Z36" s="35" t="str">
        <f>IF(COUNTA(E36:P36)=0,"",((Q36*Instellingen!$B$5)+(S36*Instellingen!$B$6)+(R36*Instellingen!$B$7)+(T36*Instellingen!$B$9)+(U36*Instellingen!$B$10)+(V36*Instellingen!$B$11)+(W36*Instellingen!$B$12)+(X36*Instellingen!$B$13)+(Y36*Instellingen!$B$14))/(5*SUM(Instellingen!$B$5:$B$14)))</f>
        <v/>
      </c>
      <c r="AA36" s="35" t="str">
        <f t="shared" si="32"/>
        <v/>
      </c>
      <c r="AB36" s="25" t="str">
        <f>IF(COUNTA(E36:P36)=0,"",IF(OR(I36="Ingemetseld",I36="Houten kozijn - niet volledig droog",M36="Niet geschikt",AND(H36="Hout",I36&lt;&gt;"Houten kozijn - droog en losmaakbaar"),AND(I36="Houten kozijn - droog en losmaakbaar",H36&lt;&gt;"Hout"),AND(H36="Hout",Q36&lt;5)),"NO-GO (los deurblad)",IF(AND(AA36&gt;=Instellingen!$E$6,O36="Ja",P36="Ja"),"GO",IF(AA36&gt;=Instellingen!$E$7,"GO met aanpassingen",IF(AA36&gt;=Instellingen!$E$9,"HOLD","NO-GO (los deurblad)")))))</f>
        <v/>
      </c>
      <c r="AC36" s="36" t="str">
        <f t="shared" si="33"/>
        <v/>
      </c>
      <c r="AD36" s="36" t="str">
        <f t="shared" si="34"/>
        <v/>
      </c>
      <c r="AE36" s="37" t="str">
        <f>IF(AD36="","",AD36*Instellingen!$E$17)</f>
        <v/>
      </c>
      <c r="AF36" s="37" t="str">
        <f>IF(J36="","",IF(J36="Ja",Instellingen!$E$18,IF(J36="Nee",Instellingen!$E$19,"")))</f>
        <v/>
      </c>
      <c r="AG36" s="37" t="str">
        <f>IF(OR(AF36="",COUNTA(E36:P36)=0),"",ROUND(AF36*Instellingen!$E$21,0))</f>
        <v/>
      </c>
      <c r="AH36" s="37" t="str">
        <f t="shared" si="35"/>
        <v/>
      </c>
      <c r="AI36" s="25" t="str">
        <f t="shared" si="36"/>
        <v/>
      </c>
      <c r="AJ36" s="44" t="str">
        <f t="shared" si="37"/>
        <v/>
      </c>
      <c r="AK36" s="44" t="str">
        <f t="shared" si="38"/>
        <v/>
      </c>
      <c r="AL36" s="44" t="str">
        <f t="shared" si="39"/>
        <v/>
      </c>
      <c r="AM36" s="44" t="str">
        <f t="shared" si="40"/>
        <v/>
      </c>
      <c r="AN36" s="44" t="str">
        <f t="shared" si="41"/>
        <v/>
      </c>
      <c r="AO36" s="44" t="str">
        <f t="shared" si="42"/>
        <v/>
      </c>
      <c r="AP36" s="44" t="str">
        <f t="shared" si="43"/>
        <v/>
      </c>
      <c r="AQ36" s="44" t="str">
        <f t="shared" si="44"/>
        <v/>
      </c>
      <c r="AR36" s="25" t="str">
        <f t="shared" si="45"/>
        <v/>
      </c>
    </row>
    <row r="37" spans="1:44" x14ac:dyDescent="0.35">
      <c r="A37" s="25"/>
      <c r="B37" s="25"/>
      <c r="C37" s="25"/>
      <c r="D37" s="25"/>
      <c r="E37" s="25"/>
      <c r="F37" s="25"/>
      <c r="G37" s="25"/>
      <c r="H37" s="25"/>
      <c r="I37" s="25"/>
      <c r="J37" s="25"/>
      <c r="K37" s="25"/>
      <c r="L37" s="25"/>
      <c r="M37" s="25"/>
      <c r="N37" s="25"/>
      <c r="O37" s="25"/>
      <c r="P37" s="25"/>
      <c r="Q37" s="25" t="str">
        <f t="shared" si="23"/>
        <v/>
      </c>
      <c r="R37" s="25" t="str">
        <f t="shared" si="24"/>
        <v/>
      </c>
      <c r="S37" s="25" t="str">
        <f t="shared" si="25"/>
        <v/>
      </c>
      <c r="T37" s="25" t="str">
        <f t="shared" si="26"/>
        <v/>
      </c>
      <c r="U37" s="25" t="str">
        <f t="shared" si="27"/>
        <v/>
      </c>
      <c r="V37" s="25" t="str">
        <f t="shared" si="28"/>
        <v/>
      </c>
      <c r="W37" s="25" t="str">
        <f t="shared" si="29"/>
        <v/>
      </c>
      <c r="X37" s="25" t="str">
        <f t="shared" si="30"/>
        <v/>
      </c>
      <c r="Y37" s="25" t="str">
        <f t="shared" si="31"/>
        <v/>
      </c>
      <c r="Z37" s="35" t="str">
        <f>IF(COUNTA(E37:P37)=0,"",((Q37*Instellingen!$B$5)+(S37*Instellingen!$B$6)+(R37*Instellingen!$B$7)+(T37*Instellingen!$B$9)+(U37*Instellingen!$B$10)+(V37*Instellingen!$B$11)+(W37*Instellingen!$B$12)+(X37*Instellingen!$B$13)+(Y37*Instellingen!$B$14))/(5*SUM(Instellingen!$B$5:$B$14)))</f>
        <v/>
      </c>
      <c r="AA37" s="35" t="str">
        <f t="shared" si="32"/>
        <v/>
      </c>
      <c r="AB37" s="25" t="str">
        <f>IF(COUNTA(E37:P37)=0,"",IF(OR(I37="Ingemetseld",I37="Houten kozijn - niet volledig droog",M37="Niet geschikt",AND(H37="Hout",I37&lt;&gt;"Houten kozijn - droog en losmaakbaar"),AND(I37="Houten kozijn - droog en losmaakbaar",H37&lt;&gt;"Hout"),AND(H37="Hout",Q37&lt;5)),"NO-GO (los deurblad)",IF(AND(AA37&gt;=Instellingen!$E$6,O37="Ja",P37="Ja"),"GO",IF(AA37&gt;=Instellingen!$E$7,"GO met aanpassingen",IF(AA37&gt;=Instellingen!$E$9,"HOLD","NO-GO (los deurblad)")))))</f>
        <v/>
      </c>
      <c r="AC37" s="36" t="str">
        <f t="shared" si="33"/>
        <v/>
      </c>
      <c r="AD37" s="36" t="str">
        <f t="shared" si="34"/>
        <v/>
      </c>
      <c r="AE37" s="37" t="str">
        <f>IF(AD37="","",AD37*Instellingen!$E$17)</f>
        <v/>
      </c>
      <c r="AF37" s="37" t="str">
        <f>IF(J37="","",IF(J37="Ja",Instellingen!$E$18,IF(J37="Nee",Instellingen!$E$19,"")))</f>
        <v/>
      </c>
      <c r="AG37" s="37" t="str">
        <f>IF(OR(AF37="",COUNTA(E37:P37)=0),"",ROUND(AF37*Instellingen!$E$21,0))</f>
        <v/>
      </c>
      <c r="AH37" s="37" t="str">
        <f t="shared" si="35"/>
        <v/>
      </c>
      <c r="AI37" s="25" t="str">
        <f t="shared" si="36"/>
        <v/>
      </c>
      <c r="AJ37" s="44" t="str">
        <f t="shared" si="37"/>
        <v/>
      </c>
      <c r="AK37" s="44" t="str">
        <f t="shared" si="38"/>
        <v/>
      </c>
      <c r="AL37" s="44" t="str">
        <f t="shared" si="39"/>
        <v/>
      </c>
      <c r="AM37" s="44" t="str">
        <f t="shared" si="40"/>
        <v/>
      </c>
      <c r="AN37" s="44" t="str">
        <f t="shared" si="41"/>
        <v/>
      </c>
      <c r="AO37" s="44" t="str">
        <f t="shared" si="42"/>
        <v/>
      </c>
      <c r="AP37" s="44" t="str">
        <f t="shared" si="43"/>
        <v/>
      </c>
      <c r="AQ37" s="44" t="str">
        <f t="shared" si="44"/>
        <v/>
      </c>
      <c r="AR37" s="25" t="str">
        <f t="shared" si="45"/>
        <v/>
      </c>
    </row>
    <row r="38" spans="1:44" x14ac:dyDescent="0.35">
      <c r="A38" s="25"/>
      <c r="B38" s="25"/>
      <c r="C38" s="25"/>
      <c r="D38" s="25"/>
      <c r="E38" s="25"/>
      <c r="F38" s="25"/>
      <c r="G38" s="25"/>
      <c r="H38" s="25"/>
      <c r="I38" s="25"/>
      <c r="J38" s="25"/>
      <c r="K38" s="25"/>
      <c r="L38" s="25"/>
      <c r="M38" s="25"/>
      <c r="N38" s="25"/>
      <c r="O38" s="25"/>
      <c r="P38" s="25"/>
      <c r="Q38" s="25" t="str">
        <f t="shared" si="23"/>
        <v/>
      </c>
      <c r="R38" s="25" t="str">
        <f t="shared" si="24"/>
        <v/>
      </c>
      <c r="S38" s="25" t="str">
        <f t="shared" si="25"/>
        <v/>
      </c>
      <c r="T38" s="25" t="str">
        <f t="shared" si="26"/>
        <v/>
      </c>
      <c r="U38" s="25" t="str">
        <f t="shared" si="27"/>
        <v/>
      </c>
      <c r="V38" s="25" t="str">
        <f t="shared" si="28"/>
        <v/>
      </c>
      <c r="W38" s="25" t="str">
        <f t="shared" si="29"/>
        <v/>
      </c>
      <c r="X38" s="25" t="str">
        <f t="shared" si="30"/>
        <v/>
      </c>
      <c r="Y38" s="25" t="str">
        <f t="shared" si="31"/>
        <v/>
      </c>
      <c r="Z38" s="35" t="str">
        <f>IF(COUNTA(E38:P38)=0,"",((Q38*Instellingen!$B$5)+(S38*Instellingen!$B$6)+(R38*Instellingen!$B$7)+(T38*Instellingen!$B$9)+(U38*Instellingen!$B$10)+(V38*Instellingen!$B$11)+(W38*Instellingen!$B$12)+(X38*Instellingen!$B$13)+(Y38*Instellingen!$B$14))/(5*SUM(Instellingen!$B$5:$B$14)))</f>
        <v/>
      </c>
      <c r="AA38" s="35" t="str">
        <f t="shared" si="32"/>
        <v/>
      </c>
      <c r="AB38" s="25" t="str">
        <f>IF(COUNTA(E38:P38)=0,"",IF(OR(I38="Ingemetseld",I38="Houten kozijn - niet volledig droog",M38="Niet geschikt",AND(H38="Hout",I38&lt;&gt;"Houten kozijn - droog en losmaakbaar"),AND(I38="Houten kozijn - droog en losmaakbaar",H38&lt;&gt;"Hout"),AND(H38="Hout",Q38&lt;5)),"NO-GO (los deurblad)",IF(AND(AA38&gt;=Instellingen!$E$6,O38="Ja",P38="Ja"),"GO",IF(AA38&gt;=Instellingen!$E$7,"GO met aanpassingen",IF(AA38&gt;=Instellingen!$E$9,"HOLD","NO-GO (los deurblad)")))))</f>
        <v/>
      </c>
      <c r="AC38" s="36" t="str">
        <f t="shared" si="33"/>
        <v/>
      </c>
      <c r="AD38" s="36" t="str">
        <f t="shared" si="34"/>
        <v/>
      </c>
      <c r="AE38" s="37" t="str">
        <f>IF(AD38="","",AD38*Instellingen!$E$17)</f>
        <v/>
      </c>
      <c r="AF38" s="37" t="str">
        <f>IF(J38="","",IF(J38="Ja",Instellingen!$E$18,IF(J38="Nee",Instellingen!$E$19,"")))</f>
        <v/>
      </c>
      <c r="AG38" s="37" t="str">
        <f>IF(OR(AF38="",COUNTA(E38:P38)=0),"",ROUND(AF38*Instellingen!$E$21,0))</f>
        <v/>
      </c>
      <c r="AH38" s="37" t="str">
        <f t="shared" si="35"/>
        <v/>
      </c>
      <c r="AI38" s="25" t="str">
        <f t="shared" si="36"/>
        <v/>
      </c>
      <c r="AJ38" s="44" t="str">
        <f t="shared" si="37"/>
        <v/>
      </c>
      <c r="AK38" s="44" t="str">
        <f t="shared" si="38"/>
        <v/>
      </c>
      <c r="AL38" s="44" t="str">
        <f t="shared" si="39"/>
        <v/>
      </c>
      <c r="AM38" s="44" t="str">
        <f t="shared" si="40"/>
        <v/>
      </c>
      <c r="AN38" s="44" t="str">
        <f t="shared" si="41"/>
        <v/>
      </c>
      <c r="AO38" s="44" t="str">
        <f t="shared" si="42"/>
        <v/>
      </c>
      <c r="AP38" s="44" t="str">
        <f t="shared" si="43"/>
        <v/>
      </c>
      <c r="AQ38" s="44" t="str">
        <f t="shared" si="44"/>
        <v/>
      </c>
      <c r="AR38" s="25" t="str">
        <f t="shared" si="45"/>
        <v/>
      </c>
    </row>
    <row r="39" spans="1:44" x14ac:dyDescent="0.35">
      <c r="A39" s="25"/>
      <c r="B39" s="25"/>
      <c r="C39" s="25"/>
      <c r="D39" s="25"/>
      <c r="E39" s="25"/>
      <c r="F39" s="25"/>
      <c r="G39" s="25"/>
      <c r="H39" s="25"/>
      <c r="I39" s="25"/>
      <c r="J39" s="25"/>
      <c r="K39" s="25"/>
      <c r="L39" s="25"/>
      <c r="M39" s="25"/>
      <c r="N39" s="25"/>
      <c r="O39" s="25"/>
      <c r="P39" s="25"/>
      <c r="Q39" s="25" t="str">
        <f t="shared" si="23"/>
        <v/>
      </c>
      <c r="R39" s="25" t="str">
        <f t="shared" si="24"/>
        <v/>
      </c>
      <c r="S39" s="25" t="str">
        <f t="shared" si="25"/>
        <v/>
      </c>
      <c r="T39" s="25" t="str">
        <f t="shared" si="26"/>
        <v/>
      </c>
      <c r="U39" s="25" t="str">
        <f t="shared" si="27"/>
        <v/>
      </c>
      <c r="V39" s="25" t="str">
        <f t="shared" si="28"/>
        <v/>
      </c>
      <c r="W39" s="25" t="str">
        <f t="shared" si="29"/>
        <v/>
      </c>
      <c r="X39" s="25" t="str">
        <f t="shared" si="30"/>
        <v/>
      </c>
      <c r="Y39" s="25" t="str">
        <f t="shared" si="31"/>
        <v/>
      </c>
      <c r="Z39" s="35" t="str">
        <f>IF(COUNTA(E39:P39)=0,"",((Q39*Instellingen!$B$5)+(S39*Instellingen!$B$6)+(R39*Instellingen!$B$7)+(T39*Instellingen!$B$9)+(U39*Instellingen!$B$10)+(V39*Instellingen!$B$11)+(W39*Instellingen!$B$12)+(X39*Instellingen!$B$13)+(Y39*Instellingen!$B$14))/(5*SUM(Instellingen!$B$5:$B$14)))</f>
        <v/>
      </c>
      <c r="AA39" s="35" t="str">
        <f t="shared" si="32"/>
        <v/>
      </c>
      <c r="AB39" s="25" t="str">
        <f>IF(COUNTA(E39:P39)=0,"",IF(OR(I39="Ingemetseld",I39="Houten kozijn - niet volledig droog",M39="Niet geschikt",AND(H39="Hout",I39&lt;&gt;"Houten kozijn - droog en losmaakbaar"),AND(I39="Houten kozijn - droog en losmaakbaar",H39&lt;&gt;"Hout"),AND(H39="Hout",Q39&lt;5)),"NO-GO (los deurblad)",IF(AND(AA39&gt;=Instellingen!$E$6,O39="Ja",P39="Ja"),"GO",IF(AA39&gt;=Instellingen!$E$7,"GO met aanpassingen",IF(AA39&gt;=Instellingen!$E$9,"HOLD","NO-GO (los deurblad)")))))</f>
        <v/>
      </c>
      <c r="AC39" s="36" t="str">
        <f t="shared" si="33"/>
        <v/>
      </c>
      <c r="AD39" s="36" t="str">
        <f t="shared" si="34"/>
        <v/>
      </c>
      <c r="AE39" s="37" t="str">
        <f>IF(AD39="","",AD39*Instellingen!$E$17)</f>
        <v/>
      </c>
      <c r="AF39" s="37" t="str">
        <f>IF(J39="","",IF(J39="Ja",Instellingen!$E$18,IF(J39="Nee",Instellingen!$E$19,"")))</f>
        <v/>
      </c>
      <c r="AG39" s="37" t="str">
        <f>IF(OR(AF39="",COUNTA(E39:P39)=0),"",ROUND(AF39*Instellingen!$E$21,0))</f>
        <v/>
      </c>
      <c r="AH39" s="37" t="str">
        <f t="shared" si="35"/>
        <v/>
      </c>
      <c r="AI39" s="25" t="str">
        <f t="shared" si="36"/>
        <v/>
      </c>
      <c r="AJ39" s="44" t="str">
        <f t="shared" si="37"/>
        <v/>
      </c>
      <c r="AK39" s="44" t="str">
        <f t="shared" si="38"/>
        <v/>
      </c>
      <c r="AL39" s="44" t="str">
        <f t="shared" si="39"/>
        <v/>
      </c>
      <c r="AM39" s="44" t="str">
        <f t="shared" si="40"/>
        <v/>
      </c>
      <c r="AN39" s="44" t="str">
        <f t="shared" si="41"/>
        <v/>
      </c>
      <c r="AO39" s="44" t="str">
        <f t="shared" si="42"/>
        <v/>
      </c>
      <c r="AP39" s="44" t="str">
        <f t="shared" si="43"/>
        <v/>
      </c>
      <c r="AQ39" s="44" t="str">
        <f t="shared" si="44"/>
        <v/>
      </c>
      <c r="AR39" s="25" t="str">
        <f t="shared" si="45"/>
        <v/>
      </c>
    </row>
    <row r="40" spans="1:44" x14ac:dyDescent="0.35">
      <c r="A40" s="25"/>
      <c r="B40" s="25"/>
      <c r="C40" s="25"/>
      <c r="D40" s="25"/>
      <c r="E40" s="25"/>
      <c r="F40" s="25"/>
      <c r="G40" s="25"/>
      <c r="H40" s="25"/>
      <c r="I40" s="25"/>
      <c r="J40" s="25"/>
      <c r="K40" s="25"/>
      <c r="L40" s="25"/>
      <c r="M40" s="25"/>
      <c r="N40" s="25"/>
      <c r="O40" s="25"/>
      <c r="P40" s="25"/>
      <c r="Q40" s="25" t="str">
        <f t="shared" si="23"/>
        <v/>
      </c>
      <c r="R40" s="25" t="str">
        <f t="shared" si="24"/>
        <v/>
      </c>
      <c r="S40" s="25" t="str">
        <f t="shared" si="25"/>
        <v/>
      </c>
      <c r="T40" s="25" t="str">
        <f t="shared" si="26"/>
        <v/>
      </c>
      <c r="U40" s="25" t="str">
        <f t="shared" si="27"/>
        <v/>
      </c>
      <c r="V40" s="25" t="str">
        <f t="shared" si="28"/>
        <v/>
      </c>
      <c r="W40" s="25" t="str">
        <f t="shared" si="29"/>
        <v/>
      </c>
      <c r="X40" s="25" t="str">
        <f t="shared" si="30"/>
        <v/>
      </c>
      <c r="Y40" s="25" t="str">
        <f t="shared" si="31"/>
        <v/>
      </c>
      <c r="Z40" s="35" t="str">
        <f>IF(COUNTA(E40:P40)=0,"",((Q40*Instellingen!$B$5)+(S40*Instellingen!$B$6)+(R40*Instellingen!$B$7)+(T40*Instellingen!$B$9)+(U40*Instellingen!$B$10)+(V40*Instellingen!$B$11)+(W40*Instellingen!$B$12)+(X40*Instellingen!$B$13)+(Y40*Instellingen!$B$14))/(5*SUM(Instellingen!$B$5:$B$14)))</f>
        <v/>
      </c>
      <c r="AA40" s="35" t="str">
        <f t="shared" si="32"/>
        <v/>
      </c>
      <c r="AB40" s="25" t="str">
        <f>IF(COUNTA(E40:P40)=0,"",IF(OR(I40="Ingemetseld",I40="Houten kozijn - niet volledig droog",M40="Niet geschikt",AND(H40="Hout",I40&lt;&gt;"Houten kozijn - droog en losmaakbaar"),AND(I40="Houten kozijn - droog en losmaakbaar",H40&lt;&gt;"Hout"),AND(H40="Hout",Q40&lt;5)),"NO-GO (los deurblad)",IF(AND(AA40&gt;=Instellingen!$E$6,O40="Ja",P40="Ja"),"GO",IF(AA40&gt;=Instellingen!$E$7,"GO met aanpassingen",IF(AA40&gt;=Instellingen!$E$9,"HOLD","NO-GO (los deurblad)")))))</f>
        <v/>
      </c>
      <c r="AC40" s="36" t="str">
        <f t="shared" si="33"/>
        <v/>
      </c>
      <c r="AD40" s="36" t="str">
        <f t="shared" si="34"/>
        <v/>
      </c>
      <c r="AE40" s="37" t="str">
        <f>IF(AD40="","",AD40*Instellingen!$E$17)</f>
        <v/>
      </c>
      <c r="AF40" s="37" t="str">
        <f>IF(J40="","",IF(J40="Ja",Instellingen!$E$18,IF(J40="Nee",Instellingen!$E$19,"")))</f>
        <v/>
      </c>
      <c r="AG40" s="37" t="str">
        <f>IF(OR(AF40="",COUNTA(E40:P40)=0),"",ROUND(AF40*Instellingen!$E$21,0))</f>
        <v/>
      </c>
      <c r="AH40" s="37" t="str">
        <f t="shared" si="35"/>
        <v/>
      </c>
      <c r="AI40" s="25" t="str">
        <f t="shared" si="36"/>
        <v/>
      </c>
      <c r="AJ40" s="44" t="str">
        <f t="shared" si="37"/>
        <v/>
      </c>
      <c r="AK40" s="44" t="str">
        <f t="shared" si="38"/>
        <v/>
      </c>
      <c r="AL40" s="44" t="str">
        <f t="shared" si="39"/>
        <v/>
      </c>
      <c r="AM40" s="44" t="str">
        <f t="shared" si="40"/>
        <v/>
      </c>
      <c r="AN40" s="44" t="str">
        <f t="shared" si="41"/>
        <v/>
      </c>
      <c r="AO40" s="44" t="str">
        <f t="shared" si="42"/>
        <v/>
      </c>
      <c r="AP40" s="44" t="str">
        <f t="shared" si="43"/>
        <v/>
      </c>
      <c r="AQ40" s="44" t="str">
        <f t="shared" si="44"/>
        <v/>
      </c>
      <c r="AR40" s="25" t="str">
        <f t="shared" si="45"/>
        <v/>
      </c>
    </row>
    <row r="41" spans="1:44" x14ac:dyDescent="0.35">
      <c r="A41" s="25"/>
      <c r="B41" s="25"/>
      <c r="C41" s="25"/>
      <c r="D41" s="25"/>
      <c r="E41" s="25"/>
      <c r="F41" s="25"/>
      <c r="G41" s="25"/>
      <c r="H41" s="25"/>
      <c r="I41" s="25"/>
      <c r="J41" s="25"/>
      <c r="K41" s="25"/>
      <c r="L41" s="25"/>
      <c r="M41" s="25"/>
      <c r="N41" s="25"/>
      <c r="O41" s="25"/>
      <c r="P41" s="25"/>
      <c r="Q41" s="25" t="str">
        <f t="shared" si="23"/>
        <v/>
      </c>
      <c r="R41" s="25" t="str">
        <f t="shared" si="24"/>
        <v/>
      </c>
      <c r="S41" s="25" t="str">
        <f t="shared" si="25"/>
        <v/>
      </c>
      <c r="T41" s="25" t="str">
        <f t="shared" si="26"/>
        <v/>
      </c>
      <c r="U41" s="25" t="str">
        <f t="shared" si="27"/>
        <v/>
      </c>
      <c r="V41" s="25" t="str">
        <f t="shared" si="28"/>
        <v/>
      </c>
      <c r="W41" s="25" t="str">
        <f t="shared" si="29"/>
        <v/>
      </c>
      <c r="X41" s="25" t="str">
        <f t="shared" si="30"/>
        <v/>
      </c>
      <c r="Y41" s="25" t="str">
        <f t="shared" si="31"/>
        <v/>
      </c>
      <c r="Z41" s="35" t="str">
        <f>IF(COUNTA(E41:P41)=0,"",((Q41*Instellingen!$B$5)+(S41*Instellingen!$B$6)+(R41*Instellingen!$B$7)+(T41*Instellingen!$B$9)+(U41*Instellingen!$B$10)+(V41*Instellingen!$B$11)+(W41*Instellingen!$B$12)+(X41*Instellingen!$B$13)+(Y41*Instellingen!$B$14))/(5*SUM(Instellingen!$B$5:$B$14)))</f>
        <v/>
      </c>
      <c r="AA41" s="35" t="str">
        <f t="shared" si="32"/>
        <v/>
      </c>
      <c r="AB41" s="25" t="str">
        <f>IF(COUNTA(E41:P41)=0,"",IF(OR(I41="Ingemetseld",I41="Houten kozijn - niet volledig droog",M41="Niet geschikt",AND(H41="Hout",I41&lt;&gt;"Houten kozijn - droog en losmaakbaar"),AND(I41="Houten kozijn - droog en losmaakbaar",H41&lt;&gt;"Hout"),AND(H41="Hout",Q41&lt;5)),"NO-GO (los deurblad)",IF(AND(AA41&gt;=Instellingen!$E$6,O41="Ja",P41="Ja"),"GO",IF(AA41&gt;=Instellingen!$E$7,"GO met aanpassingen",IF(AA41&gt;=Instellingen!$E$9,"HOLD","NO-GO (los deurblad)")))))</f>
        <v/>
      </c>
      <c r="AC41" s="36" t="str">
        <f t="shared" si="33"/>
        <v/>
      </c>
      <c r="AD41" s="36" t="str">
        <f t="shared" si="34"/>
        <v/>
      </c>
      <c r="AE41" s="37" t="str">
        <f>IF(AD41="","",AD41*Instellingen!$E$17)</f>
        <v/>
      </c>
      <c r="AF41" s="37" t="str">
        <f>IF(J41="","",IF(J41="Ja",Instellingen!$E$18,IF(J41="Nee",Instellingen!$E$19,"")))</f>
        <v/>
      </c>
      <c r="AG41" s="37" t="str">
        <f>IF(OR(AF41="",COUNTA(E41:P41)=0),"",ROUND(AF41*Instellingen!$E$21,0))</f>
        <v/>
      </c>
      <c r="AH41" s="37" t="str">
        <f t="shared" si="35"/>
        <v/>
      </c>
      <c r="AI41" s="25" t="str">
        <f t="shared" si="36"/>
        <v/>
      </c>
      <c r="AJ41" s="44" t="str">
        <f t="shared" si="37"/>
        <v/>
      </c>
      <c r="AK41" s="44" t="str">
        <f t="shared" si="38"/>
        <v/>
      </c>
      <c r="AL41" s="44" t="str">
        <f t="shared" si="39"/>
        <v/>
      </c>
      <c r="AM41" s="44" t="str">
        <f t="shared" si="40"/>
        <v/>
      </c>
      <c r="AN41" s="44" t="str">
        <f t="shared" si="41"/>
        <v/>
      </c>
      <c r="AO41" s="44" t="str">
        <f t="shared" si="42"/>
        <v/>
      </c>
      <c r="AP41" s="44" t="str">
        <f t="shared" si="43"/>
        <v/>
      </c>
      <c r="AQ41" s="44" t="str">
        <f t="shared" si="44"/>
        <v/>
      </c>
      <c r="AR41" s="25" t="str">
        <f t="shared" si="45"/>
        <v/>
      </c>
    </row>
    <row r="42" spans="1:44" x14ac:dyDescent="0.35">
      <c r="A42" s="25"/>
      <c r="B42" s="25"/>
      <c r="C42" s="25"/>
      <c r="D42" s="25"/>
      <c r="E42" s="25"/>
      <c r="F42" s="25"/>
      <c r="G42" s="25"/>
      <c r="H42" s="25"/>
      <c r="I42" s="25"/>
      <c r="J42" s="25"/>
      <c r="K42" s="25"/>
      <c r="L42" s="25"/>
      <c r="M42" s="25"/>
      <c r="N42" s="25"/>
      <c r="O42" s="25"/>
      <c r="P42" s="25"/>
      <c r="Q42" s="25" t="str">
        <f t="shared" si="23"/>
        <v/>
      </c>
      <c r="R42" s="25" t="str">
        <f t="shared" si="24"/>
        <v/>
      </c>
      <c r="S42" s="25" t="str">
        <f t="shared" si="25"/>
        <v/>
      </c>
      <c r="T42" s="25" t="str">
        <f t="shared" si="26"/>
        <v/>
      </c>
      <c r="U42" s="25" t="str">
        <f t="shared" si="27"/>
        <v/>
      </c>
      <c r="V42" s="25" t="str">
        <f t="shared" si="28"/>
        <v/>
      </c>
      <c r="W42" s="25" t="str">
        <f t="shared" si="29"/>
        <v/>
      </c>
      <c r="X42" s="25" t="str">
        <f t="shared" si="30"/>
        <v/>
      </c>
      <c r="Y42" s="25" t="str">
        <f t="shared" si="31"/>
        <v/>
      </c>
      <c r="Z42" s="35" t="str">
        <f>IF(COUNTA(E42:P42)=0,"",((Q42*Instellingen!$B$5)+(S42*Instellingen!$B$6)+(R42*Instellingen!$B$7)+(T42*Instellingen!$B$9)+(U42*Instellingen!$B$10)+(V42*Instellingen!$B$11)+(W42*Instellingen!$B$12)+(X42*Instellingen!$B$13)+(Y42*Instellingen!$B$14))/(5*SUM(Instellingen!$B$5:$B$14)))</f>
        <v/>
      </c>
      <c r="AA42" s="35" t="str">
        <f t="shared" si="32"/>
        <v/>
      </c>
      <c r="AB42" s="25" t="str">
        <f>IF(COUNTA(E42:P42)=0,"",IF(OR(I42="Ingemetseld",I42="Houten kozijn - niet volledig droog",M42="Niet geschikt",AND(H42="Hout",I42&lt;&gt;"Houten kozijn - droog en losmaakbaar"),AND(I42="Houten kozijn - droog en losmaakbaar",H42&lt;&gt;"Hout"),AND(H42="Hout",Q42&lt;5)),"NO-GO (los deurblad)",IF(AND(AA42&gt;=Instellingen!$E$6,O42="Ja",P42="Ja"),"GO",IF(AA42&gt;=Instellingen!$E$7,"GO met aanpassingen",IF(AA42&gt;=Instellingen!$E$9,"HOLD","NO-GO (los deurblad)")))))</f>
        <v/>
      </c>
      <c r="AC42" s="36" t="str">
        <f t="shared" si="33"/>
        <v/>
      </c>
      <c r="AD42" s="36" t="str">
        <f t="shared" si="34"/>
        <v/>
      </c>
      <c r="AE42" s="37" t="str">
        <f>IF(AD42="","",AD42*Instellingen!$E$17)</f>
        <v/>
      </c>
      <c r="AF42" s="37" t="str">
        <f>IF(J42="","",IF(J42="Ja",Instellingen!$E$18,IF(J42="Nee",Instellingen!$E$19,"")))</f>
        <v/>
      </c>
      <c r="AG42" s="37" t="str">
        <f>IF(OR(AF42="",COUNTA(E42:P42)=0),"",ROUND(AF42*Instellingen!$E$21,0))</f>
        <v/>
      </c>
      <c r="AH42" s="37" t="str">
        <f t="shared" si="35"/>
        <v/>
      </c>
      <c r="AI42" s="25" t="str">
        <f t="shared" si="36"/>
        <v/>
      </c>
      <c r="AJ42" s="44" t="str">
        <f t="shared" si="37"/>
        <v/>
      </c>
      <c r="AK42" s="44" t="str">
        <f t="shared" si="38"/>
        <v/>
      </c>
      <c r="AL42" s="44" t="str">
        <f t="shared" si="39"/>
        <v/>
      </c>
      <c r="AM42" s="44" t="str">
        <f t="shared" si="40"/>
        <v/>
      </c>
      <c r="AN42" s="44" t="str">
        <f t="shared" si="41"/>
        <v/>
      </c>
      <c r="AO42" s="44" t="str">
        <f t="shared" si="42"/>
        <v/>
      </c>
      <c r="AP42" s="44" t="str">
        <f t="shared" si="43"/>
        <v/>
      </c>
      <c r="AQ42" s="44" t="str">
        <f t="shared" si="44"/>
        <v/>
      </c>
      <c r="AR42" s="25" t="str">
        <f t="shared" si="45"/>
        <v/>
      </c>
    </row>
    <row r="43" spans="1:44" x14ac:dyDescent="0.35">
      <c r="A43" s="25"/>
      <c r="B43" s="25"/>
      <c r="C43" s="25"/>
      <c r="D43" s="25"/>
      <c r="E43" s="25"/>
      <c r="F43" s="25"/>
      <c r="G43" s="25"/>
      <c r="H43" s="25"/>
      <c r="I43" s="25"/>
      <c r="J43" s="25"/>
      <c r="K43" s="25"/>
      <c r="L43" s="25"/>
      <c r="M43" s="25"/>
      <c r="N43" s="25"/>
      <c r="O43" s="25"/>
      <c r="P43" s="25"/>
      <c r="Q43" s="25" t="str">
        <f t="shared" si="23"/>
        <v/>
      </c>
      <c r="R43" s="25" t="str">
        <f t="shared" si="24"/>
        <v/>
      </c>
      <c r="S43" s="25" t="str">
        <f t="shared" si="25"/>
        <v/>
      </c>
      <c r="T43" s="25" t="str">
        <f t="shared" si="26"/>
        <v/>
      </c>
      <c r="U43" s="25" t="str">
        <f t="shared" si="27"/>
        <v/>
      </c>
      <c r="V43" s="25" t="str">
        <f t="shared" si="28"/>
        <v/>
      </c>
      <c r="W43" s="25" t="str">
        <f t="shared" si="29"/>
        <v/>
      </c>
      <c r="X43" s="25" t="str">
        <f t="shared" si="30"/>
        <v/>
      </c>
      <c r="Y43" s="25" t="str">
        <f t="shared" si="31"/>
        <v/>
      </c>
      <c r="Z43" s="35" t="str">
        <f>IF(COUNTA(E43:P43)=0,"",((Q43*Instellingen!$B$5)+(S43*Instellingen!$B$6)+(R43*Instellingen!$B$7)+(T43*Instellingen!$B$9)+(U43*Instellingen!$B$10)+(V43*Instellingen!$B$11)+(W43*Instellingen!$B$12)+(X43*Instellingen!$B$13)+(Y43*Instellingen!$B$14))/(5*SUM(Instellingen!$B$5:$B$14)))</f>
        <v/>
      </c>
      <c r="AA43" s="35" t="str">
        <f t="shared" si="32"/>
        <v/>
      </c>
      <c r="AB43" s="25" t="str">
        <f>IF(COUNTA(E43:P43)=0,"",IF(OR(I43="Ingemetseld",I43="Houten kozijn - niet volledig droog",M43="Niet geschikt",AND(H43="Hout",I43&lt;&gt;"Houten kozijn - droog en losmaakbaar"),AND(I43="Houten kozijn - droog en losmaakbaar",H43&lt;&gt;"Hout"),AND(H43="Hout",Q43&lt;5)),"NO-GO (los deurblad)",IF(AND(AA43&gt;=Instellingen!$E$6,O43="Ja",P43="Ja"),"GO",IF(AA43&gt;=Instellingen!$E$7,"GO met aanpassingen",IF(AA43&gt;=Instellingen!$E$9,"HOLD","NO-GO (los deurblad)")))))</f>
        <v/>
      </c>
      <c r="AC43" s="36" t="str">
        <f t="shared" si="33"/>
        <v/>
      </c>
      <c r="AD43" s="36" t="str">
        <f t="shared" si="34"/>
        <v/>
      </c>
      <c r="AE43" s="37" t="str">
        <f>IF(AD43="","",AD43*Instellingen!$E$17)</f>
        <v/>
      </c>
      <c r="AF43" s="37" t="str">
        <f>IF(J43="","",IF(J43="Ja",Instellingen!$E$18,IF(J43="Nee",Instellingen!$E$19,"")))</f>
        <v/>
      </c>
      <c r="AG43" s="37" t="str">
        <f>IF(OR(AF43="",COUNTA(E43:P43)=0),"",ROUND(AF43*Instellingen!$E$21,0))</f>
        <v/>
      </c>
      <c r="AH43" s="37" t="str">
        <f t="shared" si="35"/>
        <v/>
      </c>
      <c r="AI43" s="25" t="str">
        <f t="shared" si="36"/>
        <v/>
      </c>
      <c r="AJ43" s="44" t="str">
        <f t="shared" si="37"/>
        <v/>
      </c>
      <c r="AK43" s="44" t="str">
        <f t="shared" si="38"/>
        <v/>
      </c>
      <c r="AL43" s="44" t="str">
        <f t="shared" si="39"/>
        <v/>
      </c>
      <c r="AM43" s="44" t="str">
        <f t="shared" si="40"/>
        <v/>
      </c>
      <c r="AN43" s="44" t="str">
        <f t="shared" si="41"/>
        <v/>
      </c>
      <c r="AO43" s="44" t="str">
        <f t="shared" si="42"/>
        <v/>
      </c>
      <c r="AP43" s="44" t="str">
        <f t="shared" si="43"/>
        <v/>
      </c>
      <c r="AQ43" s="44" t="str">
        <f t="shared" si="44"/>
        <v/>
      </c>
      <c r="AR43" s="25" t="str">
        <f t="shared" si="45"/>
        <v/>
      </c>
    </row>
    <row r="44" spans="1:44" x14ac:dyDescent="0.35">
      <c r="A44" s="25"/>
      <c r="B44" s="25"/>
      <c r="C44" s="25"/>
      <c r="D44" s="25"/>
      <c r="E44" s="25"/>
      <c r="F44" s="25"/>
      <c r="G44" s="25"/>
      <c r="H44" s="25"/>
      <c r="I44" s="25"/>
      <c r="J44" s="25"/>
      <c r="K44" s="25"/>
      <c r="L44" s="25"/>
      <c r="M44" s="25"/>
      <c r="N44" s="25"/>
      <c r="O44" s="25"/>
      <c r="P44" s="25"/>
      <c r="Q44" s="25" t="str">
        <f t="shared" si="23"/>
        <v/>
      </c>
      <c r="R44" s="25" t="str">
        <f t="shared" si="24"/>
        <v/>
      </c>
      <c r="S44" s="25" t="str">
        <f t="shared" si="25"/>
        <v/>
      </c>
      <c r="T44" s="25" t="str">
        <f t="shared" si="26"/>
        <v/>
      </c>
      <c r="U44" s="25" t="str">
        <f t="shared" si="27"/>
        <v/>
      </c>
      <c r="V44" s="25" t="str">
        <f t="shared" si="28"/>
        <v/>
      </c>
      <c r="W44" s="25" t="str">
        <f t="shared" si="29"/>
        <v/>
      </c>
      <c r="X44" s="25" t="str">
        <f t="shared" si="30"/>
        <v/>
      </c>
      <c r="Y44" s="25" t="str">
        <f t="shared" si="31"/>
        <v/>
      </c>
      <c r="Z44" s="35" t="str">
        <f>IF(COUNTA(E44:P44)=0,"",((Q44*Instellingen!$B$5)+(S44*Instellingen!$B$6)+(R44*Instellingen!$B$7)+(T44*Instellingen!$B$9)+(U44*Instellingen!$B$10)+(V44*Instellingen!$B$11)+(W44*Instellingen!$B$12)+(X44*Instellingen!$B$13)+(Y44*Instellingen!$B$14))/(5*SUM(Instellingen!$B$5:$B$14)))</f>
        <v/>
      </c>
      <c r="AA44" s="35" t="str">
        <f t="shared" si="32"/>
        <v/>
      </c>
      <c r="AB44" s="25" t="str">
        <f>IF(COUNTA(E44:P44)=0,"",IF(OR(I44="Ingemetseld",I44="Houten kozijn - niet volledig droog",M44="Niet geschikt",AND(H44="Hout",I44&lt;&gt;"Houten kozijn - droog en losmaakbaar"),AND(I44="Houten kozijn - droog en losmaakbaar",H44&lt;&gt;"Hout"),AND(H44="Hout",Q44&lt;5)),"NO-GO (los deurblad)",IF(AND(AA44&gt;=Instellingen!$E$6,O44="Ja",P44="Ja"),"GO",IF(AA44&gt;=Instellingen!$E$7,"GO met aanpassingen",IF(AA44&gt;=Instellingen!$E$9,"HOLD","NO-GO (los deurblad)")))))</f>
        <v/>
      </c>
      <c r="AC44" s="36" t="str">
        <f t="shared" si="33"/>
        <v/>
      </c>
      <c r="AD44" s="36" t="str">
        <f t="shared" si="34"/>
        <v/>
      </c>
      <c r="AE44" s="37" t="str">
        <f>IF(AD44="","",AD44*Instellingen!$E$17)</f>
        <v/>
      </c>
      <c r="AF44" s="37" t="str">
        <f>IF(J44="","",IF(J44="Ja",Instellingen!$E$18,IF(J44="Nee",Instellingen!$E$19,"")))</f>
        <v/>
      </c>
      <c r="AG44" s="37" t="str">
        <f>IF(OR(AF44="",COUNTA(E44:P44)=0),"",ROUND(AF44*Instellingen!$E$21,0))</f>
        <v/>
      </c>
      <c r="AH44" s="37" t="str">
        <f t="shared" si="35"/>
        <v/>
      </c>
      <c r="AI44" s="25" t="str">
        <f t="shared" si="36"/>
        <v/>
      </c>
      <c r="AJ44" s="44" t="str">
        <f t="shared" si="37"/>
        <v/>
      </c>
      <c r="AK44" s="44" t="str">
        <f t="shared" si="38"/>
        <v/>
      </c>
      <c r="AL44" s="44" t="str">
        <f t="shared" si="39"/>
        <v/>
      </c>
      <c r="AM44" s="44" t="str">
        <f t="shared" si="40"/>
        <v/>
      </c>
      <c r="AN44" s="44" t="str">
        <f t="shared" si="41"/>
        <v/>
      </c>
      <c r="AO44" s="44" t="str">
        <f t="shared" si="42"/>
        <v/>
      </c>
      <c r="AP44" s="44" t="str">
        <f t="shared" si="43"/>
        <v/>
      </c>
      <c r="AQ44" s="44" t="str">
        <f t="shared" si="44"/>
        <v/>
      </c>
      <c r="AR44" s="25" t="str">
        <f t="shared" si="45"/>
        <v/>
      </c>
    </row>
    <row r="45" spans="1:44" x14ac:dyDescent="0.35">
      <c r="A45" s="25"/>
      <c r="B45" s="25"/>
      <c r="C45" s="25"/>
      <c r="D45" s="25"/>
      <c r="E45" s="25"/>
      <c r="F45" s="25"/>
      <c r="G45" s="25"/>
      <c r="H45" s="25"/>
      <c r="I45" s="25"/>
      <c r="J45" s="25"/>
      <c r="K45" s="25"/>
      <c r="L45" s="25"/>
      <c r="M45" s="25"/>
      <c r="N45" s="25"/>
      <c r="O45" s="25"/>
      <c r="P45" s="25"/>
      <c r="Q45" s="25" t="str">
        <f t="shared" si="23"/>
        <v/>
      </c>
      <c r="R45" s="25" t="str">
        <f t="shared" si="24"/>
        <v/>
      </c>
      <c r="S45" s="25" t="str">
        <f t="shared" si="25"/>
        <v/>
      </c>
      <c r="T45" s="25" t="str">
        <f t="shared" si="26"/>
        <v/>
      </c>
      <c r="U45" s="25" t="str">
        <f t="shared" si="27"/>
        <v/>
      </c>
      <c r="V45" s="25" t="str">
        <f t="shared" si="28"/>
        <v/>
      </c>
      <c r="W45" s="25" t="str">
        <f t="shared" si="29"/>
        <v/>
      </c>
      <c r="X45" s="25" t="str">
        <f t="shared" si="30"/>
        <v/>
      </c>
      <c r="Y45" s="25" t="str">
        <f t="shared" si="31"/>
        <v/>
      </c>
      <c r="Z45" s="35" t="str">
        <f>IF(COUNTA(E45:P45)=0,"",((Q45*Instellingen!$B$5)+(S45*Instellingen!$B$6)+(R45*Instellingen!$B$7)+(T45*Instellingen!$B$9)+(U45*Instellingen!$B$10)+(V45*Instellingen!$B$11)+(W45*Instellingen!$B$12)+(X45*Instellingen!$B$13)+(Y45*Instellingen!$B$14))/(5*SUM(Instellingen!$B$5:$B$14)))</f>
        <v/>
      </c>
      <c r="AA45" s="35" t="str">
        <f t="shared" si="32"/>
        <v/>
      </c>
      <c r="AB45" s="25" t="str">
        <f>IF(COUNTA(E45:P45)=0,"",IF(OR(I45="Ingemetseld",I45="Houten kozijn - niet volledig droog",M45="Niet geschikt",AND(H45="Hout",I45&lt;&gt;"Houten kozijn - droog en losmaakbaar"),AND(I45="Houten kozijn - droog en losmaakbaar",H45&lt;&gt;"Hout"),AND(H45="Hout",Q45&lt;5)),"NO-GO (los deurblad)",IF(AND(AA45&gt;=Instellingen!$E$6,O45="Ja",P45="Ja"),"GO",IF(AA45&gt;=Instellingen!$E$7,"GO met aanpassingen",IF(AA45&gt;=Instellingen!$E$9,"HOLD","NO-GO (los deurblad)")))))</f>
        <v/>
      </c>
      <c r="AC45" s="36" t="str">
        <f t="shared" si="33"/>
        <v/>
      </c>
      <c r="AD45" s="36" t="str">
        <f t="shared" si="34"/>
        <v/>
      </c>
      <c r="AE45" s="37" t="str">
        <f>IF(AD45="","",AD45*Instellingen!$E$17)</f>
        <v/>
      </c>
      <c r="AF45" s="37" t="str">
        <f>IF(J45="","",IF(J45="Ja",Instellingen!$E$18,IF(J45="Nee",Instellingen!$E$19,"")))</f>
        <v/>
      </c>
      <c r="AG45" s="37" t="str">
        <f>IF(OR(AF45="",COUNTA(E45:P45)=0),"",ROUND(AF45*Instellingen!$E$21,0))</f>
        <v/>
      </c>
      <c r="AH45" s="37" t="str">
        <f t="shared" si="35"/>
        <v/>
      </c>
      <c r="AI45" s="25" t="str">
        <f t="shared" si="36"/>
        <v/>
      </c>
      <c r="AJ45" s="44" t="str">
        <f t="shared" si="37"/>
        <v/>
      </c>
      <c r="AK45" s="44" t="str">
        <f t="shared" si="38"/>
        <v/>
      </c>
      <c r="AL45" s="44" t="str">
        <f t="shared" si="39"/>
        <v/>
      </c>
      <c r="AM45" s="44" t="str">
        <f t="shared" si="40"/>
        <v/>
      </c>
      <c r="AN45" s="44" t="str">
        <f t="shared" si="41"/>
        <v/>
      </c>
      <c r="AO45" s="44" t="str">
        <f t="shared" si="42"/>
        <v/>
      </c>
      <c r="AP45" s="44" t="str">
        <f t="shared" si="43"/>
        <v/>
      </c>
      <c r="AQ45" s="44" t="str">
        <f t="shared" si="44"/>
        <v/>
      </c>
      <c r="AR45" s="25" t="str">
        <f t="shared" si="45"/>
        <v/>
      </c>
    </row>
    <row r="46" spans="1:44" x14ac:dyDescent="0.35">
      <c r="A46" s="25"/>
      <c r="B46" s="25"/>
      <c r="C46" s="25"/>
      <c r="D46" s="25"/>
      <c r="E46" s="25"/>
      <c r="F46" s="25"/>
      <c r="G46" s="25"/>
      <c r="H46" s="25"/>
      <c r="I46" s="25"/>
      <c r="J46" s="25"/>
      <c r="K46" s="25"/>
      <c r="L46" s="25"/>
      <c r="M46" s="25"/>
      <c r="N46" s="25"/>
      <c r="O46" s="25"/>
      <c r="P46" s="25"/>
      <c r="Q46" s="25" t="str">
        <f t="shared" si="23"/>
        <v/>
      </c>
      <c r="R46" s="25" t="str">
        <f t="shared" si="24"/>
        <v/>
      </c>
      <c r="S46" s="25" t="str">
        <f t="shared" si="25"/>
        <v/>
      </c>
      <c r="T46" s="25" t="str">
        <f t="shared" si="26"/>
        <v/>
      </c>
      <c r="U46" s="25" t="str">
        <f t="shared" si="27"/>
        <v/>
      </c>
      <c r="V46" s="25" t="str">
        <f t="shared" si="28"/>
        <v/>
      </c>
      <c r="W46" s="25" t="str">
        <f t="shared" si="29"/>
        <v/>
      </c>
      <c r="X46" s="25" t="str">
        <f t="shared" si="30"/>
        <v/>
      </c>
      <c r="Y46" s="25" t="str">
        <f t="shared" si="31"/>
        <v/>
      </c>
      <c r="Z46" s="35" t="str">
        <f>IF(COUNTA(E46:P46)=0,"",((Q46*Instellingen!$B$5)+(S46*Instellingen!$B$6)+(R46*Instellingen!$B$7)+(T46*Instellingen!$B$9)+(U46*Instellingen!$B$10)+(V46*Instellingen!$B$11)+(W46*Instellingen!$B$12)+(X46*Instellingen!$B$13)+(Y46*Instellingen!$B$14))/(5*SUM(Instellingen!$B$5:$B$14)))</f>
        <v/>
      </c>
      <c r="AA46" s="35" t="str">
        <f t="shared" si="32"/>
        <v/>
      </c>
      <c r="AB46" s="25" t="str">
        <f>IF(COUNTA(E46:P46)=0,"",IF(OR(I46="Ingemetseld",I46="Houten kozijn - niet volledig droog",M46="Niet geschikt",AND(H46="Hout",I46&lt;&gt;"Houten kozijn - droog en losmaakbaar"),AND(I46="Houten kozijn - droog en losmaakbaar",H46&lt;&gt;"Hout"),AND(H46="Hout",Q46&lt;5)),"NO-GO (los deurblad)",IF(AND(AA46&gt;=Instellingen!$E$6,O46="Ja",P46="Ja"),"GO",IF(AA46&gt;=Instellingen!$E$7,"GO met aanpassingen",IF(AA46&gt;=Instellingen!$E$9,"HOLD","NO-GO (los deurblad)")))))</f>
        <v/>
      </c>
      <c r="AC46" s="36" t="str">
        <f t="shared" si="33"/>
        <v/>
      </c>
      <c r="AD46" s="36" t="str">
        <f t="shared" si="34"/>
        <v/>
      </c>
      <c r="AE46" s="37" t="str">
        <f>IF(AD46="","",AD46*Instellingen!$E$17)</f>
        <v/>
      </c>
      <c r="AF46" s="37" t="str">
        <f>IF(J46="","",IF(J46="Ja",Instellingen!$E$18,IF(J46="Nee",Instellingen!$E$19,"")))</f>
        <v/>
      </c>
      <c r="AG46" s="37" t="str">
        <f>IF(OR(AF46="",COUNTA(E46:P46)=0),"",ROUND(AF46*Instellingen!$E$21,0))</f>
        <v/>
      </c>
      <c r="AH46" s="37" t="str">
        <f t="shared" si="35"/>
        <v/>
      </c>
      <c r="AI46" s="25" t="str">
        <f t="shared" si="36"/>
        <v/>
      </c>
      <c r="AJ46" s="44" t="str">
        <f t="shared" si="37"/>
        <v/>
      </c>
      <c r="AK46" s="44" t="str">
        <f t="shared" si="38"/>
        <v/>
      </c>
      <c r="AL46" s="44" t="str">
        <f t="shared" si="39"/>
        <v/>
      </c>
      <c r="AM46" s="44" t="str">
        <f t="shared" si="40"/>
        <v/>
      </c>
      <c r="AN46" s="44" t="str">
        <f t="shared" si="41"/>
        <v/>
      </c>
      <c r="AO46" s="44" t="str">
        <f t="shared" si="42"/>
        <v/>
      </c>
      <c r="AP46" s="44" t="str">
        <f t="shared" si="43"/>
        <v/>
      </c>
      <c r="AQ46" s="44" t="str">
        <f t="shared" si="44"/>
        <v/>
      </c>
      <c r="AR46" s="25" t="str">
        <f t="shared" si="45"/>
        <v/>
      </c>
    </row>
    <row r="47" spans="1:44" x14ac:dyDescent="0.35">
      <c r="A47" s="25"/>
      <c r="B47" s="25"/>
      <c r="C47" s="25"/>
      <c r="D47" s="25"/>
      <c r="E47" s="25"/>
      <c r="F47" s="25"/>
      <c r="G47" s="25"/>
      <c r="H47" s="25"/>
      <c r="I47" s="25"/>
      <c r="J47" s="25"/>
      <c r="K47" s="25"/>
      <c r="L47" s="25"/>
      <c r="M47" s="25"/>
      <c r="N47" s="25"/>
      <c r="O47" s="25"/>
      <c r="P47" s="25"/>
      <c r="Q47" s="25" t="str">
        <f t="shared" si="23"/>
        <v/>
      </c>
      <c r="R47" s="25" t="str">
        <f t="shared" si="24"/>
        <v/>
      </c>
      <c r="S47" s="25" t="str">
        <f t="shared" si="25"/>
        <v/>
      </c>
      <c r="T47" s="25" t="str">
        <f t="shared" si="26"/>
        <v/>
      </c>
      <c r="U47" s="25" t="str">
        <f t="shared" si="27"/>
        <v/>
      </c>
      <c r="V47" s="25" t="str">
        <f t="shared" si="28"/>
        <v/>
      </c>
      <c r="W47" s="25" t="str">
        <f t="shared" si="29"/>
        <v/>
      </c>
      <c r="X47" s="25" t="str">
        <f t="shared" si="30"/>
        <v/>
      </c>
      <c r="Y47" s="25" t="str">
        <f t="shared" si="31"/>
        <v/>
      </c>
      <c r="Z47" s="35" t="str">
        <f>IF(COUNTA(E47:P47)=0,"",((Q47*Instellingen!$B$5)+(S47*Instellingen!$B$6)+(R47*Instellingen!$B$7)+(T47*Instellingen!$B$9)+(U47*Instellingen!$B$10)+(V47*Instellingen!$B$11)+(W47*Instellingen!$B$12)+(X47*Instellingen!$B$13)+(Y47*Instellingen!$B$14))/(5*SUM(Instellingen!$B$5:$B$14)))</f>
        <v/>
      </c>
      <c r="AA47" s="35" t="str">
        <f t="shared" si="32"/>
        <v/>
      </c>
      <c r="AB47" s="25" t="str">
        <f>IF(COUNTA(E47:P47)=0,"",IF(OR(I47="Ingemetseld",I47="Houten kozijn - niet volledig droog",M47="Niet geschikt",AND(H47="Hout",I47&lt;&gt;"Houten kozijn - droog en losmaakbaar"),AND(I47="Houten kozijn - droog en losmaakbaar",H47&lt;&gt;"Hout"),AND(H47="Hout",Q47&lt;5)),"NO-GO (los deurblad)",IF(AND(AA47&gt;=Instellingen!$E$6,O47="Ja",P47="Ja"),"GO",IF(AA47&gt;=Instellingen!$E$7,"GO met aanpassingen",IF(AA47&gt;=Instellingen!$E$9,"HOLD","NO-GO (los deurblad)")))))</f>
        <v/>
      </c>
      <c r="AC47" s="36" t="str">
        <f t="shared" si="33"/>
        <v/>
      </c>
      <c r="AD47" s="36" t="str">
        <f t="shared" si="34"/>
        <v/>
      </c>
      <c r="AE47" s="37" t="str">
        <f>IF(AD47="","",AD47*Instellingen!$E$17)</f>
        <v/>
      </c>
      <c r="AF47" s="37" t="str">
        <f>IF(J47="","",IF(J47="Ja",Instellingen!$E$18,IF(J47="Nee",Instellingen!$E$19,"")))</f>
        <v/>
      </c>
      <c r="AG47" s="37" t="str">
        <f>IF(OR(AF47="",COUNTA(E47:P47)=0),"",ROUND(AF47*Instellingen!$E$21,0))</f>
        <v/>
      </c>
      <c r="AH47" s="37" t="str">
        <f t="shared" si="35"/>
        <v/>
      </c>
      <c r="AI47" s="25" t="str">
        <f t="shared" si="36"/>
        <v/>
      </c>
      <c r="AJ47" s="44" t="str">
        <f t="shared" si="37"/>
        <v/>
      </c>
      <c r="AK47" s="44" t="str">
        <f t="shared" si="38"/>
        <v/>
      </c>
      <c r="AL47" s="44" t="str">
        <f t="shared" si="39"/>
        <v/>
      </c>
      <c r="AM47" s="44" t="str">
        <f t="shared" si="40"/>
        <v/>
      </c>
      <c r="AN47" s="44" t="str">
        <f t="shared" si="41"/>
        <v/>
      </c>
      <c r="AO47" s="44" t="str">
        <f t="shared" si="42"/>
        <v/>
      </c>
      <c r="AP47" s="44" t="str">
        <f t="shared" si="43"/>
        <v/>
      </c>
      <c r="AQ47" s="44" t="str">
        <f t="shared" si="44"/>
        <v/>
      </c>
      <c r="AR47" s="25" t="str">
        <f t="shared" si="45"/>
        <v/>
      </c>
    </row>
    <row r="48" spans="1:44" x14ac:dyDescent="0.35">
      <c r="A48" s="25"/>
      <c r="B48" s="25"/>
      <c r="C48" s="25"/>
      <c r="D48" s="25"/>
      <c r="E48" s="25"/>
      <c r="F48" s="25"/>
      <c r="G48" s="25"/>
      <c r="H48" s="25"/>
      <c r="I48" s="25"/>
      <c r="J48" s="25"/>
      <c r="K48" s="25"/>
      <c r="L48" s="25"/>
      <c r="M48" s="25"/>
      <c r="N48" s="25"/>
      <c r="O48" s="25"/>
      <c r="P48" s="25"/>
      <c r="Q48" s="25" t="str">
        <f t="shared" si="23"/>
        <v/>
      </c>
      <c r="R48" s="25" t="str">
        <f t="shared" si="24"/>
        <v/>
      </c>
      <c r="S48" s="25" t="str">
        <f t="shared" si="25"/>
        <v/>
      </c>
      <c r="T48" s="25" t="str">
        <f t="shared" si="26"/>
        <v/>
      </c>
      <c r="U48" s="25" t="str">
        <f t="shared" si="27"/>
        <v/>
      </c>
      <c r="V48" s="25" t="str">
        <f t="shared" si="28"/>
        <v/>
      </c>
      <c r="W48" s="25" t="str">
        <f t="shared" si="29"/>
        <v/>
      </c>
      <c r="X48" s="25" t="str">
        <f t="shared" si="30"/>
        <v/>
      </c>
      <c r="Y48" s="25" t="str">
        <f t="shared" si="31"/>
        <v/>
      </c>
      <c r="Z48" s="35" t="str">
        <f>IF(COUNTA(E48:P48)=0,"",((Q48*Instellingen!$B$5)+(S48*Instellingen!$B$6)+(R48*Instellingen!$B$7)+(T48*Instellingen!$B$9)+(U48*Instellingen!$B$10)+(V48*Instellingen!$B$11)+(W48*Instellingen!$B$12)+(X48*Instellingen!$B$13)+(Y48*Instellingen!$B$14))/(5*SUM(Instellingen!$B$5:$B$14)))</f>
        <v/>
      </c>
      <c r="AA48" s="35" t="str">
        <f t="shared" si="32"/>
        <v/>
      </c>
      <c r="AB48" s="25" t="str">
        <f>IF(COUNTA(E48:P48)=0,"",IF(OR(I48="Ingemetseld",I48="Houten kozijn - niet volledig droog",M48="Niet geschikt",AND(H48="Hout",I48&lt;&gt;"Houten kozijn - droog en losmaakbaar"),AND(I48="Houten kozijn - droog en losmaakbaar",H48&lt;&gt;"Hout"),AND(H48="Hout",Q48&lt;5)),"NO-GO (los deurblad)",IF(AND(AA48&gt;=Instellingen!$E$6,O48="Ja",P48="Ja"),"GO",IF(AA48&gt;=Instellingen!$E$7,"GO met aanpassingen",IF(AA48&gt;=Instellingen!$E$9,"HOLD","NO-GO (los deurblad)")))))</f>
        <v/>
      </c>
      <c r="AC48" s="36" t="str">
        <f t="shared" si="33"/>
        <v/>
      </c>
      <c r="AD48" s="36" t="str">
        <f t="shared" si="34"/>
        <v/>
      </c>
      <c r="AE48" s="37" t="str">
        <f>IF(AD48="","",AD48*Instellingen!$E$17)</f>
        <v/>
      </c>
      <c r="AF48" s="37" t="str">
        <f>IF(J48="","",IF(J48="Ja",Instellingen!$E$18,IF(J48="Nee",Instellingen!$E$19,"")))</f>
        <v/>
      </c>
      <c r="AG48" s="37" t="str">
        <f>IF(OR(AF48="",COUNTA(E48:P48)=0),"",ROUND(AF48*Instellingen!$E$21,0))</f>
        <v/>
      </c>
      <c r="AH48" s="37" t="str">
        <f t="shared" si="35"/>
        <v/>
      </c>
      <c r="AI48" s="25" t="str">
        <f t="shared" si="36"/>
        <v/>
      </c>
      <c r="AJ48" s="44" t="str">
        <f t="shared" si="37"/>
        <v/>
      </c>
      <c r="AK48" s="44" t="str">
        <f t="shared" si="38"/>
        <v/>
      </c>
      <c r="AL48" s="44" t="str">
        <f t="shared" si="39"/>
        <v/>
      </c>
      <c r="AM48" s="44" t="str">
        <f t="shared" si="40"/>
        <v/>
      </c>
      <c r="AN48" s="44" t="str">
        <f t="shared" si="41"/>
        <v/>
      </c>
      <c r="AO48" s="44" t="str">
        <f t="shared" si="42"/>
        <v/>
      </c>
      <c r="AP48" s="44" t="str">
        <f t="shared" si="43"/>
        <v/>
      </c>
      <c r="AQ48" s="44" t="str">
        <f t="shared" si="44"/>
        <v/>
      </c>
      <c r="AR48" s="25" t="str">
        <f t="shared" si="45"/>
        <v/>
      </c>
    </row>
    <row r="49" spans="1:44" x14ac:dyDescent="0.35">
      <c r="A49" s="25"/>
      <c r="B49" s="25"/>
      <c r="C49" s="25"/>
      <c r="D49" s="25"/>
      <c r="E49" s="25"/>
      <c r="F49" s="25"/>
      <c r="G49" s="25"/>
      <c r="H49" s="25"/>
      <c r="I49" s="25"/>
      <c r="J49" s="25"/>
      <c r="K49" s="25"/>
      <c r="L49" s="25"/>
      <c r="M49" s="25"/>
      <c r="N49" s="25"/>
      <c r="O49" s="25"/>
      <c r="P49" s="25"/>
      <c r="Q49" s="25" t="str">
        <f t="shared" si="23"/>
        <v/>
      </c>
      <c r="R49" s="25" t="str">
        <f t="shared" si="24"/>
        <v/>
      </c>
      <c r="S49" s="25" t="str">
        <f t="shared" si="25"/>
        <v/>
      </c>
      <c r="T49" s="25" t="str">
        <f t="shared" si="26"/>
        <v/>
      </c>
      <c r="U49" s="25" t="str">
        <f t="shared" si="27"/>
        <v/>
      </c>
      <c r="V49" s="25" t="str">
        <f t="shared" si="28"/>
        <v/>
      </c>
      <c r="W49" s="25" t="str">
        <f t="shared" si="29"/>
        <v/>
      </c>
      <c r="X49" s="25" t="str">
        <f t="shared" si="30"/>
        <v/>
      </c>
      <c r="Y49" s="25" t="str">
        <f t="shared" si="31"/>
        <v/>
      </c>
      <c r="Z49" s="35" t="str">
        <f>IF(COUNTA(E49:P49)=0,"",((Q49*Instellingen!$B$5)+(S49*Instellingen!$B$6)+(R49*Instellingen!$B$7)+(T49*Instellingen!$B$9)+(U49*Instellingen!$B$10)+(V49*Instellingen!$B$11)+(W49*Instellingen!$B$12)+(X49*Instellingen!$B$13)+(Y49*Instellingen!$B$14))/(5*SUM(Instellingen!$B$5:$B$14)))</f>
        <v/>
      </c>
      <c r="AA49" s="35" t="str">
        <f t="shared" si="32"/>
        <v/>
      </c>
      <c r="AB49" s="25" t="str">
        <f>IF(COUNTA(E49:P49)=0,"",IF(OR(I49="Ingemetseld",I49="Houten kozijn - niet volledig droog",M49="Niet geschikt",AND(H49="Hout",I49&lt;&gt;"Houten kozijn - droog en losmaakbaar"),AND(I49="Houten kozijn - droog en losmaakbaar",H49&lt;&gt;"Hout"),AND(H49="Hout",Q49&lt;5)),"NO-GO (los deurblad)",IF(AND(AA49&gt;=Instellingen!$E$6,O49="Ja",P49="Ja"),"GO",IF(AA49&gt;=Instellingen!$E$7,"GO met aanpassingen",IF(AA49&gt;=Instellingen!$E$9,"HOLD","NO-GO (los deurblad)")))))</f>
        <v/>
      </c>
      <c r="AC49" s="36" t="str">
        <f t="shared" si="33"/>
        <v/>
      </c>
      <c r="AD49" s="36" t="str">
        <f t="shared" si="34"/>
        <v/>
      </c>
      <c r="AE49" s="37" t="str">
        <f>IF(AD49="","",AD49*Instellingen!$E$17)</f>
        <v/>
      </c>
      <c r="AF49" s="37" t="str">
        <f>IF(J49="","",IF(J49="Ja",Instellingen!$E$18,IF(J49="Nee",Instellingen!$E$19,"")))</f>
        <v/>
      </c>
      <c r="AG49" s="37" t="str">
        <f>IF(OR(AF49="",COUNTA(E49:P49)=0),"",ROUND(AF49*Instellingen!$E$21,0))</f>
        <v/>
      </c>
      <c r="AH49" s="37" t="str">
        <f t="shared" si="35"/>
        <v/>
      </c>
      <c r="AI49" s="25" t="str">
        <f t="shared" si="36"/>
        <v/>
      </c>
      <c r="AJ49" s="44" t="str">
        <f t="shared" si="37"/>
        <v/>
      </c>
      <c r="AK49" s="44" t="str">
        <f t="shared" si="38"/>
        <v/>
      </c>
      <c r="AL49" s="44" t="str">
        <f t="shared" si="39"/>
        <v/>
      </c>
      <c r="AM49" s="44" t="str">
        <f t="shared" si="40"/>
        <v/>
      </c>
      <c r="AN49" s="44" t="str">
        <f t="shared" si="41"/>
        <v/>
      </c>
      <c r="AO49" s="44" t="str">
        <f t="shared" si="42"/>
        <v/>
      </c>
      <c r="AP49" s="44" t="str">
        <f t="shared" si="43"/>
        <v/>
      </c>
      <c r="AQ49" s="44" t="str">
        <f t="shared" si="44"/>
        <v/>
      </c>
      <c r="AR49" s="25" t="str">
        <f t="shared" si="45"/>
        <v/>
      </c>
    </row>
    <row r="50" spans="1:44" x14ac:dyDescent="0.35">
      <c r="A50" s="25"/>
      <c r="B50" s="25"/>
      <c r="C50" s="25"/>
      <c r="D50" s="25"/>
      <c r="E50" s="25"/>
      <c r="F50" s="25"/>
      <c r="G50" s="25"/>
      <c r="H50" s="25"/>
      <c r="I50" s="25"/>
      <c r="J50" s="25"/>
      <c r="K50" s="25"/>
      <c r="L50" s="25"/>
      <c r="M50" s="25"/>
      <c r="N50" s="25"/>
      <c r="O50" s="25"/>
      <c r="P50" s="25"/>
      <c r="Q50" s="25" t="str">
        <f t="shared" si="23"/>
        <v/>
      </c>
      <c r="R50" s="25" t="str">
        <f t="shared" si="24"/>
        <v/>
      </c>
      <c r="S50" s="25" t="str">
        <f t="shared" si="25"/>
        <v/>
      </c>
      <c r="T50" s="25" t="str">
        <f t="shared" si="26"/>
        <v/>
      </c>
      <c r="U50" s="25" t="str">
        <f t="shared" si="27"/>
        <v/>
      </c>
      <c r="V50" s="25" t="str">
        <f t="shared" si="28"/>
        <v/>
      </c>
      <c r="W50" s="25" t="str">
        <f t="shared" si="29"/>
        <v/>
      </c>
      <c r="X50" s="25" t="str">
        <f t="shared" si="30"/>
        <v/>
      </c>
      <c r="Y50" s="25" t="str">
        <f t="shared" si="31"/>
        <v/>
      </c>
      <c r="Z50" s="35" t="str">
        <f>IF(COUNTA(E50:P50)=0,"",((Q50*Instellingen!$B$5)+(S50*Instellingen!$B$6)+(R50*Instellingen!$B$7)+(T50*Instellingen!$B$9)+(U50*Instellingen!$B$10)+(V50*Instellingen!$B$11)+(W50*Instellingen!$B$12)+(X50*Instellingen!$B$13)+(Y50*Instellingen!$B$14))/(5*SUM(Instellingen!$B$5:$B$14)))</f>
        <v/>
      </c>
      <c r="AA50" s="35" t="str">
        <f t="shared" si="32"/>
        <v/>
      </c>
      <c r="AB50" s="25" t="str">
        <f>IF(COUNTA(E50:P50)=0,"",IF(OR(I50="Ingemetseld",I50="Houten kozijn - niet volledig droog",M50="Niet geschikt",AND(H50="Hout",I50&lt;&gt;"Houten kozijn - droog en losmaakbaar"),AND(I50="Houten kozijn - droog en losmaakbaar",H50&lt;&gt;"Hout"),AND(H50="Hout",Q50&lt;5)),"NO-GO (los deurblad)",IF(AND(AA50&gt;=Instellingen!$E$6,O50="Ja",P50="Ja"),"GO",IF(AA50&gt;=Instellingen!$E$7,"GO met aanpassingen",IF(AA50&gt;=Instellingen!$E$9,"HOLD","NO-GO (los deurblad)")))))</f>
        <v/>
      </c>
      <c r="AC50" s="36" t="str">
        <f t="shared" si="33"/>
        <v/>
      </c>
      <c r="AD50" s="36" t="str">
        <f t="shared" si="34"/>
        <v/>
      </c>
      <c r="AE50" s="37" t="str">
        <f>IF(AD50="","",AD50*Instellingen!$E$17)</f>
        <v/>
      </c>
      <c r="AF50" s="37" t="str">
        <f>IF(J50="","",IF(J50="Ja",Instellingen!$E$18,IF(J50="Nee",Instellingen!$E$19,"")))</f>
        <v/>
      </c>
      <c r="AG50" s="37" t="str">
        <f>IF(OR(AF50="",COUNTA(E50:P50)=0),"",ROUND(AF50*Instellingen!$E$21,0))</f>
        <v/>
      </c>
      <c r="AH50" s="37" t="str">
        <f t="shared" si="35"/>
        <v/>
      </c>
      <c r="AI50" s="25" t="str">
        <f t="shared" si="36"/>
        <v/>
      </c>
      <c r="AJ50" s="44" t="str">
        <f t="shared" si="37"/>
        <v/>
      </c>
      <c r="AK50" s="44" t="str">
        <f t="shared" si="38"/>
        <v/>
      </c>
      <c r="AL50" s="44" t="str">
        <f t="shared" si="39"/>
        <v/>
      </c>
      <c r="AM50" s="44" t="str">
        <f t="shared" si="40"/>
        <v/>
      </c>
      <c r="AN50" s="44" t="str">
        <f t="shared" si="41"/>
        <v/>
      </c>
      <c r="AO50" s="44" t="str">
        <f t="shared" si="42"/>
        <v/>
      </c>
      <c r="AP50" s="44" t="str">
        <f t="shared" si="43"/>
        <v/>
      </c>
      <c r="AQ50" s="44" t="str">
        <f t="shared" si="44"/>
        <v/>
      </c>
      <c r="AR50" s="25" t="str">
        <f t="shared" si="45"/>
        <v/>
      </c>
    </row>
    <row r="51" spans="1:44" x14ac:dyDescent="0.35">
      <c r="A51" s="25"/>
      <c r="B51" s="25"/>
      <c r="C51" s="25"/>
      <c r="D51" s="25"/>
      <c r="E51" s="25"/>
      <c r="F51" s="25"/>
      <c r="G51" s="25"/>
      <c r="H51" s="25"/>
      <c r="I51" s="25"/>
      <c r="J51" s="25"/>
      <c r="K51" s="25"/>
      <c r="L51" s="25"/>
      <c r="M51" s="25"/>
      <c r="N51" s="25"/>
      <c r="O51" s="25"/>
      <c r="P51" s="25"/>
      <c r="Q51" s="25" t="str">
        <f t="shared" si="23"/>
        <v/>
      </c>
      <c r="R51" s="25" t="str">
        <f t="shared" si="24"/>
        <v/>
      </c>
      <c r="S51" s="25" t="str">
        <f t="shared" si="25"/>
        <v/>
      </c>
      <c r="T51" s="25" t="str">
        <f t="shared" si="26"/>
        <v/>
      </c>
      <c r="U51" s="25" t="str">
        <f t="shared" si="27"/>
        <v/>
      </c>
      <c r="V51" s="25" t="str">
        <f t="shared" si="28"/>
        <v/>
      </c>
      <c r="W51" s="25" t="str">
        <f t="shared" si="29"/>
        <v/>
      </c>
      <c r="X51" s="25" t="str">
        <f t="shared" si="30"/>
        <v/>
      </c>
      <c r="Y51" s="25" t="str">
        <f t="shared" si="31"/>
        <v/>
      </c>
      <c r="Z51" s="35" t="str">
        <f>IF(COUNTA(E51:P51)=0,"",((Q51*Instellingen!$B$5)+(S51*Instellingen!$B$6)+(R51*Instellingen!$B$7)+(T51*Instellingen!$B$9)+(U51*Instellingen!$B$10)+(V51*Instellingen!$B$11)+(W51*Instellingen!$B$12)+(X51*Instellingen!$B$13)+(Y51*Instellingen!$B$14))/(5*SUM(Instellingen!$B$5:$B$14)))</f>
        <v/>
      </c>
      <c r="AA51" s="35" t="str">
        <f t="shared" si="32"/>
        <v/>
      </c>
      <c r="AB51" s="25" t="str">
        <f>IF(COUNTA(E51:P51)=0,"",IF(OR(I51="Ingemetseld",I51="Houten kozijn - niet volledig droog",M51="Niet geschikt",AND(H51="Hout",I51&lt;&gt;"Houten kozijn - droog en losmaakbaar"),AND(I51="Houten kozijn - droog en losmaakbaar",H51&lt;&gt;"Hout"),AND(H51="Hout",Q51&lt;5)),"NO-GO (los deurblad)",IF(AND(AA51&gt;=Instellingen!$E$6,O51="Ja",P51="Ja"),"GO",IF(AA51&gt;=Instellingen!$E$7,"GO met aanpassingen",IF(AA51&gt;=Instellingen!$E$9,"HOLD","NO-GO (los deurblad)")))))</f>
        <v/>
      </c>
      <c r="AC51" s="36" t="str">
        <f t="shared" si="33"/>
        <v/>
      </c>
      <c r="AD51" s="36" t="str">
        <f t="shared" si="34"/>
        <v/>
      </c>
      <c r="AE51" s="37" t="str">
        <f>IF(AD51="","",AD51*Instellingen!$E$17)</f>
        <v/>
      </c>
      <c r="AF51" s="37" t="str">
        <f>IF(J51="","",IF(J51="Ja",Instellingen!$E$18,IF(J51="Nee",Instellingen!$E$19,"")))</f>
        <v/>
      </c>
      <c r="AG51" s="37" t="str">
        <f>IF(OR(AF51="",COUNTA(E51:P51)=0),"",ROUND(AF51*Instellingen!$E$21,0))</f>
        <v/>
      </c>
      <c r="AH51" s="37" t="str">
        <f t="shared" si="35"/>
        <v/>
      </c>
      <c r="AI51" s="25" t="str">
        <f t="shared" si="36"/>
        <v/>
      </c>
      <c r="AJ51" s="44" t="str">
        <f t="shared" si="37"/>
        <v/>
      </c>
      <c r="AK51" s="44" t="str">
        <f t="shared" si="38"/>
        <v/>
      </c>
      <c r="AL51" s="44" t="str">
        <f t="shared" si="39"/>
        <v/>
      </c>
      <c r="AM51" s="44" t="str">
        <f t="shared" si="40"/>
        <v/>
      </c>
      <c r="AN51" s="44" t="str">
        <f t="shared" si="41"/>
        <v/>
      </c>
      <c r="AO51" s="44" t="str">
        <f t="shared" si="42"/>
        <v/>
      </c>
      <c r="AP51" s="44" t="str">
        <f t="shared" si="43"/>
        <v/>
      </c>
      <c r="AQ51" s="44" t="str">
        <f t="shared" si="44"/>
        <v/>
      </c>
      <c r="AR51" s="25" t="str">
        <f t="shared" si="45"/>
        <v/>
      </c>
    </row>
    <row r="52" spans="1:44" x14ac:dyDescent="0.35">
      <c r="A52" s="25"/>
      <c r="B52" s="25"/>
      <c r="C52" s="25"/>
      <c r="D52" s="25"/>
      <c r="E52" s="25"/>
      <c r="F52" s="25"/>
      <c r="G52" s="25"/>
      <c r="H52" s="25"/>
      <c r="I52" s="25"/>
      <c r="J52" s="25"/>
      <c r="K52" s="25"/>
      <c r="L52" s="25"/>
      <c r="M52" s="25"/>
      <c r="N52" s="25"/>
      <c r="O52" s="25"/>
      <c r="P52" s="25"/>
      <c r="Q52" s="25" t="str">
        <f t="shared" si="23"/>
        <v/>
      </c>
      <c r="R52" s="25" t="str">
        <f t="shared" si="24"/>
        <v/>
      </c>
      <c r="S52" s="25" t="str">
        <f t="shared" si="25"/>
        <v/>
      </c>
      <c r="T52" s="25" t="str">
        <f t="shared" si="26"/>
        <v/>
      </c>
      <c r="U52" s="25" t="str">
        <f t="shared" si="27"/>
        <v/>
      </c>
      <c r="V52" s="25" t="str">
        <f t="shared" si="28"/>
        <v/>
      </c>
      <c r="W52" s="25" t="str">
        <f t="shared" si="29"/>
        <v/>
      </c>
      <c r="X52" s="25" t="str">
        <f t="shared" si="30"/>
        <v/>
      </c>
      <c r="Y52" s="25" t="str">
        <f t="shared" si="31"/>
        <v/>
      </c>
      <c r="Z52" s="35" t="str">
        <f>IF(COUNTA(E52:P52)=0,"",((Q52*Instellingen!$B$5)+(S52*Instellingen!$B$6)+(R52*Instellingen!$B$7)+(T52*Instellingen!$B$9)+(U52*Instellingen!$B$10)+(V52*Instellingen!$B$11)+(W52*Instellingen!$B$12)+(X52*Instellingen!$B$13)+(Y52*Instellingen!$B$14))/(5*SUM(Instellingen!$B$5:$B$14)))</f>
        <v/>
      </c>
      <c r="AA52" s="35" t="str">
        <f t="shared" si="32"/>
        <v/>
      </c>
      <c r="AB52" s="25" t="str">
        <f>IF(COUNTA(E52:P52)=0,"",IF(OR(I52="Ingemetseld",I52="Houten kozijn - niet volledig droog",M52="Niet geschikt",AND(H52="Hout",I52&lt;&gt;"Houten kozijn - droog en losmaakbaar"),AND(I52="Houten kozijn - droog en losmaakbaar",H52&lt;&gt;"Hout"),AND(H52="Hout",Q52&lt;5)),"NO-GO (los deurblad)",IF(AND(AA52&gt;=Instellingen!$E$6,O52="Ja",P52="Ja"),"GO",IF(AA52&gt;=Instellingen!$E$7,"GO met aanpassingen",IF(AA52&gt;=Instellingen!$E$9,"HOLD","NO-GO (los deurblad)")))))</f>
        <v/>
      </c>
      <c r="AC52" s="36" t="str">
        <f t="shared" si="33"/>
        <v/>
      </c>
      <c r="AD52" s="36" t="str">
        <f t="shared" si="34"/>
        <v/>
      </c>
      <c r="AE52" s="37" t="str">
        <f>IF(AD52="","",AD52*Instellingen!$E$17)</f>
        <v/>
      </c>
      <c r="AF52" s="37" t="str">
        <f>IF(J52="","",IF(J52="Ja",Instellingen!$E$18,IF(J52="Nee",Instellingen!$E$19,"")))</f>
        <v/>
      </c>
      <c r="AG52" s="37" t="str">
        <f>IF(OR(AF52="",COUNTA(E52:P52)=0),"",ROUND(AF52*Instellingen!$E$21,0))</f>
        <v/>
      </c>
      <c r="AH52" s="37" t="str">
        <f t="shared" si="35"/>
        <v/>
      </c>
      <c r="AI52" s="25" t="str">
        <f t="shared" si="36"/>
        <v/>
      </c>
      <c r="AJ52" s="44" t="str">
        <f t="shared" si="37"/>
        <v/>
      </c>
      <c r="AK52" s="44" t="str">
        <f t="shared" si="38"/>
        <v/>
      </c>
      <c r="AL52" s="44" t="str">
        <f t="shared" si="39"/>
        <v/>
      </c>
      <c r="AM52" s="44" t="str">
        <f t="shared" si="40"/>
        <v/>
      </c>
      <c r="AN52" s="44" t="str">
        <f t="shared" si="41"/>
        <v/>
      </c>
      <c r="AO52" s="44" t="str">
        <f t="shared" si="42"/>
        <v/>
      </c>
      <c r="AP52" s="44" t="str">
        <f t="shared" si="43"/>
        <v/>
      </c>
      <c r="AQ52" s="44" t="str">
        <f t="shared" si="44"/>
        <v/>
      </c>
      <c r="AR52" s="25" t="str">
        <f t="shared" si="45"/>
        <v/>
      </c>
    </row>
    <row r="53" spans="1:44" x14ac:dyDescent="0.35">
      <c r="A53" s="25"/>
      <c r="B53" s="25"/>
      <c r="C53" s="25"/>
      <c r="D53" s="25"/>
      <c r="E53" s="25"/>
      <c r="F53" s="25"/>
      <c r="G53" s="25"/>
      <c r="H53" s="25"/>
      <c r="I53" s="25"/>
      <c r="J53" s="25"/>
      <c r="K53" s="25"/>
      <c r="L53" s="25"/>
      <c r="M53" s="25"/>
      <c r="N53" s="25"/>
      <c r="O53" s="25"/>
      <c r="P53" s="25"/>
      <c r="Q53" s="25" t="str">
        <f t="shared" si="23"/>
        <v/>
      </c>
      <c r="R53" s="25" t="str">
        <f t="shared" si="24"/>
        <v/>
      </c>
      <c r="S53" s="25" t="str">
        <f t="shared" si="25"/>
        <v/>
      </c>
      <c r="T53" s="25" t="str">
        <f t="shared" si="26"/>
        <v/>
      </c>
      <c r="U53" s="25" t="str">
        <f t="shared" si="27"/>
        <v/>
      </c>
      <c r="V53" s="25" t="str">
        <f t="shared" si="28"/>
        <v/>
      </c>
      <c r="W53" s="25" t="str">
        <f t="shared" si="29"/>
        <v/>
      </c>
      <c r="X53" s="25" t="str">
        <f t="shared" si="30"/>
        <v/>
      </c>
      <c r="Y53" s="25" t="str">
        <f t="shared" si="31"/>
        <v/>
      </c>
      <c r="Z53" s="35" t="str">
        <f>IF(COUNTA(E53:P53)=0,"",((Q53*Instellingen!$B$5)+(S53*Instellingen!$B$6)+(R53*Instellingen!$B$7)+(T53*Instellingen!$B$9)+(U53*Instellingen!$B$10)+(V53*Instellingen!$B$11)+(W53*Instellingen!$B$12)+(X53*Instellingen!$B$13)+(Y53*Instellingen!$B$14))/(5*SUM(Instellingen!$B$5:$B$14)))</f>
        <v/>
      </c>
      <c r="AA53" s="35" t="str">
        <f t="shared" si="32"/>
        <v/>
      </c>
      <c r="AB53" s="25" t="str">
        <f>IF(COUNTA(E53:P53)=0,"",IF(OR(I53="Ingemetseld",I53="Houten kozijn - niet volledig droog",M53="Niet geschikt",AND(H53="Hout",I53&lt;&gt;"Houten kozijn - droog en losmaakbaar"),AND(I53="Houten kozijn - droog en losmaakbaar",H53&lt;&gt;"Hout"),AND(H53="Hout",Q53&lt;5)),"NO-GO (los deurblad)",IF(AND(AA53&gt;=Instellingen!$E$6,O53="Ja",P53="Ja"),"GO",IF(AA53&gt;=Instellingen!$E$7,"GO met aanpassingen",IF(AA53&gt;=Instellingen!$E$9,"HOLD","NO-GO (los deurblad)")))))</f>
        <v/>
      </c>
      <c r="AC53" s="36" t="str">
        <f t="shared" si="33"/>
        <v/>
      </c>
      <c r="AD53" s="36" t="str">
        <f t="shared" si="34"/>
        <v/>
      </c>
      <c r="AE53" s="37" t="str">
        <f>IF(AD53="","",AD53*Instellingen!$E$17)</f>
        <v/>
      </c>
      <c r="AF53" s="37" t="str">
        <f>IF(J53="","",IF(J53="Ja",Instellingen!$E$18,IF(J53="Nee",Instellingen!$E$19,"")))</f>
        <v/>
      </c>
      <c r="AG53" s="37" t="str">
        <f>IF(OR(AF53="",COUNTA(E53:P53)=0),"",ROUND(AF53*Instellingen!$E$21,0))</f>
        <v/>
      </c>
      <c r="AH53" s="37" t="str">
        <f t="shared" si="35"/>
        <v/>
      </c>
      <c r="AI53" s="25" t="str">
        <f t="shared" si="36"/>
        <v/>
      </c>
      <c r="AJ53" s="44" t="str">
        <f t="shared" si="37"/>
        <v/>
      </c>
      <c r="AK53" s="44" t="str">
        <f t="shared" si="38"/>
        <v/>
      </c>
      <c r="AL53" s="44" t="str">
        <f t="shared" si="39"/>
        <v/>
      </c>
      <c r="AM53" s="44" t="str">
        <f t="shared" si="40"/>
        <v/>
      </c>
      <c r="AN53" s="44" t="str">
        <f t="shared" si="41"/>
        <v/>
      </c>
      <c r="AO53" s="44" t="str">
        <f t="shared" si="42"/>
        <v/>
      </c>
      <c r="AP53" s="44" t="str">
        <f t="shared" si="43"/>
        <v/>
      </c>
      <c r="AQ53" s="44" t="str">
        <f t="shared" si="44"/>
        <v/>
      </c>
      <c r="AR53" s="25" t="str">
        <f t="shared" si="45"/>
        <v/>
      </c>
    </row>
    <row r="54" spans="1:44" x14ac:dyDescent="0.35">
      <c r="A54" s="25"/>
      <c r="B54" s="25"/>
      <c r="C54" s="25"/>
      <c r="D54" s="25"/>
      <c r="E54" s="25"/>
      <c r="F54" s="25"/>
      <c r="G54" s="25"/>
      <c r="H54" s="25"/>
      <c r="I54" s="25"/>
      <c r="J54" s="25"/>
      <c r="K54" s="25"/>
      <c r="L54" s="25"/>
      <c r="M54" s="25"/>
      <c r="N54" s="25"/>
      <c r="O54" s="25"/>
      <c r="P54" s="25"/>
      <c r="Q54" s="25" t="str">
        <f t="shared" si="23"/>
        <v/>
      </c>
      <c r="R54" s="25" t="str">
        <f t="shared" si="24"/>
        <v/>
      </c>
      <c r="S54" s="25" t="str">
        <f t="shared" si="25"/>
        <v/>
      </c>
      <c r="T54" s="25" t="str">
        <f t="shared" si="26"/>
        <v/>
      </c>
      <c r="U54" s="25" t="str">
        <f t="shared" si="27"/>
        <v/>
      </c>
      <c r="V54" s="25" t="str">
        <f t="shared" si="28"/>
        <v/>
      </c>
      <c r="W54" s="25" t="str">
        <f t="shared" si="29"/>
        <v/>
      </c>
      <c r="X54" s="25" t="str">
        <f t="shared" si="30"/>
        <v/>
      </c>
      <c r="Y54" s="25" t="str">
        <f t="shared" si="31"/>
        <v/>
      </c>
      <c r="Z54" s="35" t="str">
        <f>IF(COUNTA(E54:P54)=0,"",((Q54*Instellingen!$B$5)+(S54*Instellingen!$B$6)+(R54*Instellingen!$B$7)+(T54*Instellingen!$B$9)+(U54*Instellingen!$B$10)+(V54*Instellingen!$B$11)+(W54*Instellingen!$B$12)+(X54*Instellingen!$B$13)+(Y54*Instellingen!$B$14))/(5*SUM(Instellingen!$B$5:$B$14)))</f>
        <v/>
      </c>
      <c r="AA54" s="35" t="str">
        <f t="shared" si="32"/>
        <v/>
      </c>
      <c r="AB54" s="25" t="str">
        <f>IF(COUNTA(E54:P54)=0,"",IF(OR(I54="Ingemetseld",I54="Houten kozijn - niet volledig droog",M54="Niet geschikt",AND(H54="Hout",I54&lt;&gt;"Houten kozijn - droog en losmaakbaar"),AND(I54="Houten kozijn - droog en losmaakbaar",H54&lt;&gt;"Hout"),AND(H54="Hout",Q54&lt;5)),"NO-GO (los deurblad)",IF(AND(AA54&gt;=Instellingen!$E$6,O54="Ja",P54="Ja"),"GO",IF(AA54&gt;=Instellingen!$E$7,"GO met aanpassingen",IF(AA54&gt;=Instellingen!$E$9,"HOLD","NO-GO (los deurblad)")))))</f>
        <v/>
      </c>
      <c r="AC54" s="36" t="str">
        <f t="shared" si="33"/>
        <v/>
      </c>
      <c r="AD54" s="36" t="str">
        <f t="shared" si="34"/>
        <v/>
      </c>
      <c r="AE54" s="37" t="str">
        <f>IF(AD54="","",AD54*Instellingen!$E$17)</f>
        <v/>
      </c>
      <c r="AF54" s="37" t="str">
        <f>IF(J54="","",IF(J54="Ja",Instellingen!$E$18,IF(J54="Nee",Instellingen!$E$19,"")))</f>
        <v/>
      </c>
      <c r="AG54" s="37" t="str">
        <f>IF(OR(AF54="",COUNTA(E54:P54)=0),"",ROUND(AF54*Instellingen!$E$21,0))</f>
        <v/>
      </c>
      <c r="AH54" s="37" t="str">
        <f t="shared" si="35"/>
        <v/>
      </c>
      <c r="AI54" s="25" t="str">
        <f t="shared" si="36"/>
        <v/>
      </c>
      <c r="AJ54" s="44" t="str">
        <f t="shared" si="37"/>
        <v/>
      </c>
      <c r="AK54" s="44" t="str">
        <f t="shared" si="38"/>
        <v/>
      </c>
      <c r="AL54" s="44" t="str">
        <f t="shared" si="39"/>
        <v/>
      </c>
      <c r="AM54" s="44" t="str">
        <f t="shared" si="40"/>
        <v/>
      </c>
      <c r="AN54" s="44" t="str">
        <f t="shared" si="41"/>
        <v/>
      </c>
      <c r="AO54" s="44" t="str">
        <f t="shared" si="42"/>
        <v/>
      </c>
      <c r="AP54" s="44" t="str">
        <f t="shared" si="43"/>
        <v/>
      </c>
      <c r="AQ54" s="44" t="str">
        <f t="shared" si="44"/>
        <v/>
      </c>
      <c r="AR54" s="25" t="str">
        <f t="shared" si="45"/>
        <v/>
      </c>
    </row>
    <row r="55" spans="1:44" x14ac:dyDescent="0.35">
      <c r="A55" s="25"/>
      <c r="B55" s="25"/>
      <c r="C55" s="25"/>
      <c r="D55" s="25"/>
      <c r="E55" s="25"/>
      <c r="F55" s="25"/>
      <c r="G55" s="25"/>
      <c r="H55" s="25"/>
      <c r="I55" s="25"/>
      <c r="J55" s="25"/>
      <c r="K55" s="25"/>
      <c r="L55" s="25"/>
      <c r="M55" s="25"/>
      <c r="N55" s="25"/>
      <c r="O55" s="25"/>
      <c r="P55" s="25"/>
      <c r="Q55" s="25" t="str">
        <f t="shared" si="23"/>
        <v/>
      </c>
      <c r="R55" s="25" t="str">
        <f t="shared" si="24"/>
        <v/>
      </c>
      <c r="S55" s="25" t="str">
        <f t="shared" si="25"/>
        <v/>
      </c>
      <c r="T55" s="25" t="str">
        <f t="shared" si="26"/>
        <v/>
      </c>
      <c r="U55" s="25" t="str">
        <f t="shared" si="27"/>
        <v/>
      </c>
      <c r="V55" s="25" t="str">
        <f t="shared" si="28"/>
        <v/>
      </c>
      <c r="W55" s="25" t="str">
        <f t="shared" si="29"/>
        <v/>
      </c>
      <c r="X55" s="25" t="str">
        <f t="shared" si="30"/>
        <v/>
      </c>
      <c r="Y55" s="25" t="str">
        <f t="shared" si="31"/>
        <v/>
      </c>
      <c r="Z55" s="35" t="str">
        <f>IF(COUNTA(E55:P55)=0,"",((Q55*Instellingen!$B$5)+(S55*Instellingen!$B$6)+(R55*Instellingen!$B$7)+(T55*Instellingen!$B$9)+(U55*Instellingen!$B$10)+(V55*Instellingen!$B$11)+(W55*Instellingen!$B$12)+(X55*Instellingen!$B$13)+(Y55*Instellingen!$B$14))/(5*SUM(Instellingen!$B$5:$B$14)))</f>
        <v/>
      </c>
      <c r="AA55" s="35" t="str">
        <f t="shared" si="32"/>
        <v/>
      </c>
      <c r="AB55" s="25" t="str">
        <f>IF(COUNTA(E55:P55)=0,"",IF(OR(I55="Ingemetseld",I55="Houten kozijn - niet volledig droog",M55="Niet geschikt",AND(H55="Hout",I55&lt;&gt;"Houten kozijn - droog en losmaakbaar"),AND(I55="Houten kozijn - droog en losmaakbaar",H55&lt;&gt;"Hout"),AND(H55="Hout",Q55&lt;5)),"NO-GO (los deurblad)",IF(AND(AA55&gt;=Instellingen!$E$6,O55="Ja",P55="Ja"),"GO",IF(AA55&gt;=Instellingen!$E$7,"GO met aanpassingen",IF(AA55&gt;=Instellingen!$E$9,"HOLD","NO-GO (los deurblad)")))))</f>
        <v/>
      </c>
      <c r="AC55" s="36" t="str">
        <f t="shared" si="33"/>
        <v/>
      </c>
      <c r="AD55" s="36" t="str">
        <f t="shared" si="34"/>
        <v/>
      </c>
      <c r="AE55" s="37" t="str">
        <f>IF(AD55="","",AD55*Instellingen!$E$17)</f>
        <v/>
      </c>
      <c r="AF55" s="37" t="str">
        <f>IF(J55="","",IF(J55="Ja",Instellingen!$E$18,IF(J55="Nee",Instellingen!$E$19,"")))</f>
        <v/>
      </c>
      <c r="AG55" s="37" t="str">
        <f>IF(OR(AF55="",COUNTA(E55:P55)=0),"",ROUND(AF55*Instellingen!$E$21,0))</f>
        <v/>
      </c>
      <c r="AH55" s="37" t="str">
        <f t="shared" si="35"/>
        <v/>
      </c>
      <c r="AI55" s="25" t="str">
        <f t="shared" si="36"/>
        <v/>
      </c>
      <c r="AJ55" s="44" t="str">
        <f t="shared" si="37"/>
        <v/>
      </c>
      <c r="AK55" s="44" t="str">
        <f t="shared" si="38"/>
        <v/>
      </c>
      <c r="AL55" s="44" t="str">
        <f t="shared" si="39"/>
        <v/>
      </c>
      <c r="AM55" s="44" t="str">
        <f t="shared" si="40"/>
        <v/>
      </c>
      <c r="AN55" s="44" t="str">
        <f t="shared" si="41"/>
        <v/>
      </c>
      <c r="AO55" s="44" t="str">
        <f t="shared" si="42"/>
        <v/>
      </c>
      <c r="AP55" s="44" t="str">
        <f t="shared" si="43"/>
        <v/>
      </c>
      <c r="AQ55" s="44" t="str">
        <f t="shared" si="44"/>
        <v/>
      </c>
      <c r="AR55" s="25" t="str">
        <f t="shared" si="45"/>
        <v/>
      </c>
    </row>
    <row r="56" spans="1:44" x14ac:dyDescent="0.35">
      <c r="A56" s="25"/>
      <c r="B56" s="25"/>
      <c r="C56" s="25"/>
      <c r="D56" s="25"/>
      <c r="E56" s="25"/>
      <c r="F56" s="25"/>
      <c r="G56" s="25"/>
      <c r="H56" s="25"/>
      <c r="I56" s="25"/>
      <c r="J56" s="25"/>
      <c r="K56" s="25"/>
      <c r="L56" s="25"/>
      <c r="M56" s="25"/>
      <c r="N56" s="25"/>
      <c r="O56" s="25"/>
      <c r="P56" s="25"/>
      <c r="Q56" s="25" t="str">
        <f t="shared" si="23"/>
        <v/>
      </c>
      <c r="R56" s="25" t="str">
        <f t="shared" si="24"/>
        <v/>
      </c>
      <c r="S56" s="25" t="str">
        <f t="shared" si="25"/>
        <v/>
      </c>
      <c r="T56" s="25" t="str">
        <f t="shared" si="26"/>
        <v/>
      </c>
      <c r="U56" s="25" t="str">
        <f t="shared" si="27"/>
        <v/>
      </c>
      <c r="V56" s="25" t="str">
        <f t="shared" si="28"/>
        <v/>
      </c>
      <c r="W56" s="25" t="str">
        <f t="shared" si="29"/>
        <v/>
      </c>
      <c r="X56" s="25" t="str">
        <f t="shared" si="30"/>
        <v/>
      </c>
      <c r="Y56" s="25" t="str">
        <f t="shared" si="31"/>
        <v/>
      </c>
      <c r="Z56" s="35" t="str">
        <f>IF(COUNTA(E56:P56)=0,"",((Q56*Instellingen!$B$5)+(S56*Instellingen!$B$6)+(R56*Instellingen!$B$7)+(T56*Instellingen!$B$9)+(U56*Instellingen!$B$10)+(V56*Instellingen!$B$11)+(W56*Instellingen!$B$12)+(X56*Instellingen!$B$13)+(Y56*Instellingen!$B$14))/(5*SUM(Instellingen!$B$5:$B$14)))</f>
        <v/>
      </c>
      <c r="AA56" s="35" t="str">
        <f t="shared" si="32"/>
        <v/>
      </c>
      <c r="AB56" s="25" t="str">
        <f>IF(COUNTA(E56:P56)=0,"",IF(OR(I56="Ingemetseld",I56="Houten kozijn - niet volledig droog",M56="Niet geschikt",AND(H56="Hout",I56&lt;&gt;"Houten kozijn - droog en losmaakbaar"),AND(I56="Houten kozijn - droog en losmaakbaar",H56&lt;&gt;"Hout"),AND(H56="Hout",Q56&lt;5)),"NO-GO (los deurblad)",IF(AND(AA56&gt;=Instellingen!$E$6,O56="Ja",P56="Ja"),"GO",IF(AA56&gt;=Instellingen!$E$7,"GO met aanpassingen",IF(AA56&gt;=Instellingen!$E$9,"HOLD","NO-GO (los deurblad)")))))</f>
        <v/>
      </c>
      <c r="AC56" s="36" t="str">
        <f t="shared" si="33"/>
        <v/>
      </c>
      <c r="AD56" s="36" t="str">
        <f t="shared" si="34"/>
        <v/>
      </c>
      <c r="AE56" s="37" t="str">
        <f>IF(AD56="","",AD56*Instellingen!$E$17)</f>
        <v/>
      </c>
      <c r="AF56" s="37" t="str">
        <f>IF(J56="","",IF(J56="Ja",Instellingen!$E$18,IF(J56="Nee",Instellingen!$E$19,"")))</f>
        <v/>
      </c>
      <c r="AG56" s="37" t="str">
        <f>IF(OR(AF56="",COUNTA(E56:P56)=0),"",ROUND(AF56*Instellingen!$E$21,0))</f>
        <v/>
      </c>
      <c r="AH56" s="37" t="str">
        <f t="shared" si="35"/>
        <v/>
      </c>
      <c r="AI56" s="25" t="str">
        <f t="shared" si="36"/>
        <v/>
      </c>
      <c r="AJ56" s="44" t="str">
        <f t="shared" si="37"/>
        <v/>
      </c>
      <c r="AK56" s="44" t="str">
        <f t="shared" si="38"/>
        <v/>
      </c>
      <c r="AL56" s="44" t="str">
        <f t="shared" si="39"/>
        <v/>
      </c>
      <c r="AM56" s="44" t="str">
        <f t="shared" si="40"/>
        <v/>
      </c>
      <c r="AN56" s="44" t="str">
        <f t="shared" si="41"/>
        <v/>
      </c>
      <c r="AO56" s="44" t="str">
        <f t="shared" si="42"/>
        <v/>
      </c>
      <c r="AP56" s="44" t="str">
        <f t="shared" si="43"/>
        <v/>
      </c>
      <c r="AQ56" s="44" t="str">
        <f t="shared" si="44"/>
        <v/>
      </c>
      <c r="AR56" s="25" t="str">
        <f t="shared" si="45"/>
        <v/>
      </c>
    </row>
    <row r="57" spans="1:44" x14ac:dyDescent="0.35">
      <c r="A57" s="25"/>
      <c r="B57" s="25"/>
      <c r="C57" s="25"/>
      <c r="D57" s="25"/>
      <c r="E57" s="25"/>
      <c r="F57" s="25"/>
      <c r="G57" s="25"/>
      <c r="H57" s="25"/>
      <c r="I57" s="25"/>
      <c r="J57" s="25"/>
      <c r="K57" s="25"/>
      <c r="L57" s="25"/>
      <c r="M57" s="25"/>
      <c r="N57" s="25"/>
      <c r="O57" s="25"/>
      <c r="P57" s="25"/>
      <c r="Q57" s="25" t="str">
        <f t="shared" si="23"/>
        <v/>
      </c>
      <c r="R57" s="25" t="str">
        <f t="shared" si="24"/>
        <v/>
      </c>
      <c r="S57" s="25" t="str">
        <f t="shared" si="25"/>
        <v/>
      </c>
      <c r="T57" s="25" t="str">
        <f t="shared" si="26"/>
        <v/>
      </c>
      <c r="U57" s="25" t="str">
        <f t="shared" si="27"/>
        <v/>
      </c>
      <c r="V57" s="25" t="str">
        <f t="shared" si="28"/>
        <v/>
      </c>
      <c r="W57" s="25" t="str">
        <f t="shared" si="29"/>
        <v/>
      </c>
      <c r="X57" s="25" t="str">
        <f t="shared" si="30"/>
        <v/>
      </c>
      <c r="Y57" s="25" t="str">
        <f t="shared" si="31"/>
        <v/>
      </c>
      <c r="Z57" s="35" t="str">
        <f>IF(COUNTA(E57:P57)=0,"",((Q57*Instellingen!$B$5)+(S57*Instellingen!$B$6)+(R57*Instellingen!$B$7)+(T57*Instellingen!$B$9)+(U57*Instellingen!$B$10)+(V57*Instellingen!$B$11)+(W57*Instellingen!$B$12)+(X57*Instellingen!$B$13)+(Y57*Instellingen!$B$14))/(5*SUM(Instellingen!$B$5:$B$14)))</f>
        <v/>
      </c>
      <c r="AA57" s="35" t="str">
        <f t="shared" si="32"/>
        <v/>
      </c>
      <c r="AB57" s="25" t="str">
        <f>IF(COUNTA(E57:P57)=0,"",IF(OR(I57="Ingemetseld",I57="Houten kozijn - niet volledig droog",M57="Niet geschikt",AND(H57="Hout",I57&lt;&gt;"Houten kozijn - droog en losmaakbaar"),AND(I57="Houten kozijn - droog en losmaakbaar",H57&lt;&gt;"Hout"),AND(H57="Hout",Q57&lt;5)),"NO-GO (los deurblad)",IF(AND(AA57&gt;=Instellingen!$E$6,O57="Ja",P57="Ja"),"GO",IF(AA57&gt;=Instellingen!$E$7,"GO met aanpassingen",IF(AA57&gt;=Instellingen!$E$9,"HOLD","NO-GO (los deurblad)")))))</f>
        <v/>
      </c>
      <c r="AC57" s="36" t="str">
        <f t="shared" si="33"/>
        <v/>
      </c>
      <c r="AD57" s="36" t="str">
        <f t="shared" si="34"/>
        <v/>
      </c>
      <c r="AE57" s="37" t="str">
        <f>IF(AD57="","",AD57*Instellingen!$E$17)</f>
        <v/>
      </c>
      <c r="AF57" s="37" t="str">
        <f>IF(J57="","",IF(J57="Ja",Instellingen!$E$18,IF(J57="Nee",Instellingen!$E$19,"")))</f>
        <v/>
      </c>
      <c r="AG57" s="37" t="str">
        <f>IF(OR(AF57="",COUNTA(E57:P57)=0),"",ROUND(AF57*Instellingen!$E$21,0))</f>
        <v/>
      </c>
      <c r="AH57" s="37" t="str">
        <f t="shared" si="35"/>
        <v/>
      </c>
      <c r="AI57" s="25" t="str">
        <f t="shared" si="36"/>
        <v/>
      </c>
      <c r="AJ57" s="44" t="str">
        <f t="shared" si="37"/>
        <v/>
      </c>
      <c r="AK57" s="44" t="str">
        <f t="shared" si="38"/>
        <v/>
      </c>
      <c r="AL57" s="44" t="str">
        <f t="shared" si="39"/>
        <v/>
      </c>
      <c r="AM57" s="44" t="str">
        <f t="shared" si="40"/>
        <v/>
      </c>
      <c r="AN57" s="44" t="str">
        <f t="shared" si="41"/>
        <v/>
      </c>
      <c r="AO57" s="44" t="str">
        <f t="shared" si="42"/>
        <v/>
      </c>
      <c r="AP57" s="44" t="str">
        <f t="shared" si="43"/>
        <v/>
      </c>
      <c r="AQ57" s="44" t="str">
        <f t="shared" si="44"/>
        <v/>
      </c>
      <c r="AR57" s="25" t="str">
        <f t="shared" si="45"/>
        <v/>
      </c>
    </row>
    <row r="58" spans="1:44" x14ac:dyDescent="0.35">
      <c r="A58" s="25"/>
      <c r="B58" s="25"/>
      <c r="C58" s="25"/>
      <c r="D58" s="25"/>
      <c r="E58" s="25"/>
      <c r="F58" s="25"/>
      <c r="G58" s="25"/>
      <c r="H58" s="25"/>
      <c r="I58" s="25"/>
      <c r="J58" s="25"/>
      <c r="K58" s="25"/>
      <c r="L58" s="25"/>
      <c r="M58" s="25"/>
      <c r="N58" s="25"/>
      <c r="O58" s="25"/>
      <c r="P58" s="25"/>
      <c r="Q58" s="25" t="str">
        <f t="shared" si="23"/>
        <v/>
      </c>
      <c r="R58" s="25" t="str">
        <f t="shared" si="24"/>
        <v/>
      </c>
      <c r="S58" s="25" t="str">
        <f t="shared" si="25"/>
        <v/>
      </c>
      <c r="T58" s="25" t="str">
        <f t="shared" si="26"/>
        <v/>
      </c>
      <c r="U58" s="25" t="str">
        <f t="shared" si="27"/>
        <v/>
      </c>
      <c r="V58" s="25" t="str">
        <f t="shared" si="28"/>
        <v/>
      </c>
      <c r="W58" s="25" t="str">
        <f t="shared" si="29"/>
        <v/>
      </c>
      <c r="X58" s="25" t="str">
        <f t="shared" si="30"/>
        <v/>
      </c>
      <c r="Y58" s="25" t="str">
        <f t="shared" si="31"/>
        <v/>
      </c>
      <c r="Z58" s="35" t="str">
        <f>IF(COUNTA(E58:P58)=0,"",((Q58*Instellingen!$B$5)+(S58*Instellingen!$B$6)+(R58*Instellingen!$B$7)+(T58*Instellingen!$B$9)+(U58*Instellingen!$B$10)+(V58*Instellingen!$B$11)+(W58*Instellingen!$B$12)+(X58*Instellingen!$B$13)+(Y58*Instellingen!$B$14))/(5*SUM(Instellingen!$B$5:$B$14)))</f>
        <v/>
      </c>
      <c r="AA58" s="35" t="str">
        <f t="shared" si="32"/>
        <v/>
      </c>
      <c r="AB58" s="25" t="str">
        <f>IF(COUNTA(E58:P58)=0,"",IF(OR(I58="Ingemetseld",I58="Houten kozijn - niet volledig droog",M58="Niet geschikt",AND(H58="Hout",I58&lt;&gt;"Houten kozijn - droog en losmaakbaar"),AND(I58="Houten kozijn - droog en losmaakbaar",H58&lt;&gt;"Hout"),AND(H58="Hout",Q58&lt;5)),"NO-GO (los deurblad)",IF(AND(AA58&gt;=Instellingen!$E$6,O58="Ja",P58="Ja"),"GO",IF(AA58&gt;=Instellingen!$E$7,"GO met aanpassingen",IF(AA58&gt;=Instellingen!$E$9,"HOLD","NO-GO (los deurblad)")))))</f>
        <v/>
      </c>
      <c r="AC58" s="36" t="str">
        <f t="shared" si="33"/>
        <v/>
      </c>
      <c r="AD58" s="36" t="str">
        <f t="shared" si="34"/>
        <v/>
      </c>
      <c r="AE58" s="37" t="str">
        <f>IF(AD58="","",AD58*Instellingen!$E$17)</f>
        <v/>
      </c>
      <c r="AF58" s="37" t="str">
        <f>IF(J58="","",IF(J58="Ja",Instellingen!$E$18,IF(J58="Nee",Instellingen!$E$19,"")))</f>
        <v/>
      </c>
      <c r="AG58" s="37" t="str">
        <f>IF(OR(AF58="",COUNTA(E58:P58)=0),"",ROUND(AF58*Instellingen!$E$21,0))</f>
        <v/>
      </c>
      <c r="AH58" s="37" t="str">
        <f t="shared" si="35"/>
        <v/>
      </c>
      <c r="AI58" s="25" t="str">
        <f t="shared" si="36"/>
        <v/>
      </c>
      <c r="AJ58" s="44" t="str">
        <f t="shared" si="37"/>
        <v/>
      </c>
      <c r="AK58" s="44" t="str">
        <f t="shared" si="38"/>
        <v/>
      </c>
      <c r="AL58" s="44" t="str">
        <f t="shared" si="39"/>
        <v/>
      </c>
      <c r="AM58" s="44" t="str">
        <f t="shared" si="40"/>
        <v/>
      </c>
      <c r="AN58" s="44" t="str">
        <f t="shared" si="41"/>
        <v/>
      </c>
      <c r="AO58" s="44" t="str">
        <f t="shared" si="42"/>
        <v/>
      </c>
      <c r="AP58" s="44" t="str">
        <f t="shared" si="43"/>
        <v/>
      </c>
      <c r="AQ58" s="44" t="str">
        <f t="shared" si="44"/>
        <v/>
      </c>
      <c r="AR58" s="25" t="str">
        <f t="shared" si="45"/>
        <v/>
      </c>
    </row>
    <row r="59" spans="1:44" x14ac:dyDescent="0.35">
      <c r="A59" s="25"/>
      <c r="B59" s="25"/>
      <c r="C59" s="25"/>
      <c r="D59" s="25"/>
      <c r="E59" s="25"/>
      <c r="F59" s="25"/>
      <c r="G59" s="25"/>
      <c r="H59" s="25"/>
      <c r="I59" s="25"/>
      <c r="J59" s="25"/>
      <c r="K59" s="25"/>
      <c r="L59" s="25"/>
      <c r="M59" s="25"/>
      <c r="N59" s="25"/>
      <c r="O59" s="25"/>
      <c r="P59" s="25"/>
      <c r="Q59" s="25" t="str">
        <f t="shared" si="23"/>
        <v/>
      </c>
      <c r="R59" s="25" t="str">
        <f t="shared" si="24"/>
        <v/>
      </c>
      <c r="S59" s="25" t="str">
        <f t="shared" si="25"/>
        <v/>
      </c>
      <c r="T59" s="25" t="str">
        <f t="shared" si="26"/>
        <v/>
      </c>
      <c r="U59" s="25" t="str">
        <f t="shared" si="27"/>
        <v/>
      </c>
      <c r="V59" s="25" t="str">
        <f t="shared" si="28"/>
        <v/>
      </c>
      <c r="W59" s="25" t="str">
        <f t="shared" si="29"/>
        <v/>
      </c>
      <c r="X59" s="25" t="str">
        <f t="shared" si="30"/>
        <v/>
      </c>
      <c r="Y59" s="25" t="str">
        <f t="shared" si="31"/>
        <v/>
      </c>
      <c r="Z59" s="35" t="str">
        <f>IF(COUNTA(E59:P59)=0,"",((Q59*Instellingen!$B$5)+(S59*Instellingen!$B$6)+(R59*Instellingen!$B$7)+(T59*Instellingen!$B$9)+(U59*Instellingen!$B$10)+(V59*Instellingen!$B$11)+(W59*Instellingen!$B$12)+(X59*Instellingen!$B$13)+(Y59*Instellingen!$B$14))/(5*SUM(Instellingen!$B$5:$B$14)))</f>
        <v/>
      </c>
      <c r="AA59" s="35" t="str">
        <f t="shared" si="32"/>
        <v/>
      </c>
      <c r="AB59" s="25" t="str">
        <f>IF(COUNTA(E59:P59)=0,"",IF(OR(I59="Ingemetseld",I59="Houten kozijn - niet volledig droog",M59="Niet geschikt",AND(H59="Hout",I59&lt;&gt;"Houten kozijn - droog en losmaakbaar"),AND(I59="Houten kozijn - droog en losmaakbaar",H59&lt;&gt;"Hout"),AND(H59="Hout",Q59&lt;5)),"NO-GO (los deurblad)",IF(AND(AA59&gt;=Instellingen!$E$6,O59="Ja",P59="Ja"),"GO",IF(AA59&gt;=Instellingen!$E$7,"GO met aanpassingen",IF(AA59&gt;=Instellingen!$E$9,"HOLD","NO-GO (los deurblad)")))))</f>
        <v/>
      </c>
      <c r="AC59" s="36" t="str">
        <f t="shared" si="33"/>
        <v/>
      </c>
      <c r="AD59" s="36" t="str">
        <f t="shared" si="34"/>
        <v/>
      </c>
      <c r="AE59" s="37" t="str">
        <f>IF(AD59="","",AD59*Instellingen!$E$17)</f>
        <v/>
      </c>
      <c r="AF59" s="37" t="str">
        <f>IF(J59="","",IF(J59="Ja",Instellingen!$E$18,IF(J59="Nee",Instellingen!$E$19,"")))</f>
        <v/>
      </c>
      <c r="AG59" s="37" t="str">
        <f>IF(OR(AF59="",COUNTA(E59:P59)=0),"",ROUND(AF59*Instellingen!$E$21,0))</f>
        <v/>
      </c>
      <c r="AH59" s="37" t="str">
        <f t="shared" si="35"/>
        <v/>
      </c>
      <c r="AI59" s="25" t="str">
        <f t="shared" si="36"/>
        <v/>
      </c>
      <c r="AJ59" s="44" t="str">
        <f t="shared" si="37"/>
        <v/>
      </c>
      <c r="AK59" s="44" t="str">
        <f t="shared" si="38"/>
        <v/>
      </c>
      <c r="AL59" s="44" t="str">
        <f t="shared" si="39"/>
        <v/>
      </c>
      <c r="AM59" s="44" t="str">
        <f t="shared" si="40"/>
        <v/>
      </c>
      <c r="AN59" s="44" t="str">
        <f t="shared" si="41"/>
        <v/>
      </c>
      <c r="AO59" s="44" t="str">
        <f t="shared" si="42"/>
        <v/>
      </c>
      <c r="AP59" s="44" t="str">
        <f t="shared" si="43"/>
        <v/>
      </c>
      <c r="AQ59" s="44" t="str">
        <f t="shared" si="44"/>
        <v/>
      </c>
      <c r="AR59" s="25" t="str">
        <f t="shared" si="45"/>
        <v/>
      </c>
    </row>
    <row r="60" spans="1:44" x14ac:dyDescent="0.35">
      <c r="A60" s="25"/>
      <c r="B60" s="25"/>
      <c r="C60" s="25"/>
      <c r="D60" s="25"/>
      <c r="E60" s="25"/>
      <c r="F60" s="25"/>
      <c r="G60" s="25"/>
      <c r="H60" s="25"/>
      <c r="I60" s="25"/>
      <c r="J60" s="25"/>
      <c r="K60" s="25"/>
      <c r="L60" s="25"/>
      <c r="M60" s="25"/>
      <c r="N60" s="25"/>
      <c r="O60" s="25"/>
      <c r="P60" s="25"/>
      <c r="Q60" s="25" t="str">
        <f t="shared" si="23"/>
        <v/>
      </c>
      <c r="R60" s="25" t="str">
        <f t="shared" si="24"/>
        <v/>
      </c>
      <c r="S60" s="25" t="str">
        <f t="shared" si="25"/>
        <v/>
      </c>
      <c r="T60" s="25" t="str">
        <f t="shared" si="26"/>
        <v/>
      </c>
      <c r="U60" s="25" t="str">
        <f t="shared" si="27"/>
        <v/>
      </c>
      <c r="V60" s="25" t="str">
        <f t="shared" si="28"/>
        <v/>
      </c>
      <c r="W60" s="25" t="str">
        <f t="shared" si="29"/>
        <v/>
      </c>
      <c r="X60" s="25" t="str">
        <f t="shared" si="30"/>
        <v/>
      </c>
      <c r="Y60" s="25" t="str">
        <f t="shared" si="31"/>
        <v/>
      </c>
      <c r="Z60" s="35" t="str">
        <f>IF(COUNTA(E60:P60)=0,"",((Q60*Instellingen!$B$5)+(S60*Instellingen!$B$6)+(R60*Instellingen!$B$7)+(T60*Instellingen!$B$9)+(U60*Instellingen!$B$10)+(V60*Instellingen!$B$11)+(W60*Instellingen!$B$12)+(X60*Instellingen!$B$13)+(Y60*Instellingen!$B$14))/(5*SUM(Instellingen!$B$5:$B$14)))</f>
        <v/>
      </c>
      <c r="AA60" s="35" t="str">
        <f t="shared" si="32"/>
        <v/>
      </c>
      <c r="AB60" s="25" t="str">
        <f>IF(COUNTA(E60:P60)=0,"",IF(OR(I60="Ingemetseld",I60="Houten kozijn - niet volledig droog",M60="Niet geschikt",AND(H60="Hout",I60&lt;&gt;"Houten kozijn - droog en losmaakbaar"),AND(I60="Houten kozijn - droog en losmaakbaar",H60&lt;&gt;"Hout"),AND(H60="Hout",Q60&lt;5)),"NO-GO (los deurblad)",IF(AND(AA60&gt;=Instellingen!$E$6,O60="Ja",P60="Ja"),"GO",IF(AA60&gt;=Instellingen!$E$7,"GO met aanpassingen",IF(AA60&gt;=Instellingen!$E$9,"HOLD","NO-GO (los deurblad)")))))</f>
        <v/>
      </c>
      <c r="AC60" s="36" t="str">
        <f t="shared" si="33"/>
        <v/>
      </c>
      <c r="AD60" s="36" t="str">
        <f t="shared" si="34"/>
        <v/>
      </c>
      <c r="AE60" s="37" t="str">
        <f>IF(AD60="","",AD60*Instellingen!$E$17)</f>
        <v/>
      </c>
      <c r="AF60" s="37" t="str">
        <f>IF(J60="","",IF(J60="Ja",Instellingen!$E$18,IF(J60="Nee",Instellingen!$E$19,"")))</f>
        <v/>
      </c>
      <c r="AG60" s="37" t="str">
        <f>IF(OR(AF60="",COUNTA(E60:P60)=0),"",ROUND(AF60*Instellingen!$E$21,0))</f>
        <v/>
      </c>
      <c r="AH60" s="37" t="str">
        <f t="shared" si="35"/>
        <v/>
      </c>
      <c r="AI60" s="25" t="str">
        <f t="shared" si="36"/>
        <v/>
      </c>
      <c r="AJ60" s="44" t="str">
        <f t="shared" si="37"/>
        <v/>
      </c>
      <c r="AK60" s="44" t="str">
        <f t="shared" si="38"/>
        <v/>
      </c>
      <c r="AL60" s="44" t="str">
        <f t="shared" si="39"/>
        <v/>
      </c>
      <c r="AM60" s="44" t="str">
        <f t="shared" si="40"/>
        <v/>
      </c>
      <c r="AN60" s="44" t="str">
        <f t="shared" si="41"/>
        <v/>
      </c>
      <c r="AO60" s="44" t="str">
        <f t="shared" si="42"/>
        <v/>
      </c>
      <c r="AP60" s="44" t="str">
        <f t="shared" si="43"/>
        <v/>
      </c>
      <c r="AQ60" s="44" t="str">
        <f t="shared" si="44"/>
        <v/>
      </c>
      <c r="AR60" s="25" t="str">
        <f t="shared" si="45"/>
        <v/>
      </c>
    </row>
    <row r="61" spans="1:44" x14ac:dyDescent="0.35">
      <c r="A61" s="25"/>
      <c r="B61" s="25"/>
      <c r="C61" s="25"/>
      <c r="D61" s="25"/>
      <c r="E61" s="25"/>
      <c r="F61" s="25"/>
      <c r="G61" s="25"/>
      <c r="H61" s="25"/>
      <c r="I61" s="25"/>
      <c r="J61" s="25"/>
      <c r="K61" s="25"/>
      <c r="L61" s="25"/>
      <c r="M61" s="25"/>
      <c r="N61" s="25"/>
      <c r="O61" s="25"/>
      <c r="P61" s="25"/>
      <c r="Q61" s="25" t="str">
        <f t="shared" si="23"/>
        <v/>
      </c>
      <c r="R61" s="25" t="str">
        <f t="shared" si="24"/>
        <v/>
      </c>
      <c r="S61" s="25" t="str">
        <f t="shared" si="25"/>
        <v/>
      </c>
      <c r="T61" s="25" t="str">
        <f t="shared" si="26"/>
        <v/>
      </c>
      <c r="U61" s="25" t="str">
        <f t="shared" si="27"/>
        <v/>
      </c>
      <c r="V61" s="25" t="str">
        <f t="shared" si="28"/>
        <v/>
      </c>
      <c r="W61" s="25" t="str">
        <f t="shared" si="29"/>
        <v/>
      </c>
      <c r="X61" s="25" t="str">
        <f t="shared" si="30"/>
        <v/>
      </c>
      <c r="Y61" s="25" t="str">
        <f t="shared" si="31"/>
        <v/>
      </c>
      <c r="Z61" s="35" t="str">
        <f>IF(COUNTA(E61:P61)=0,"",((Q61*Instellingen!$B$5)+(S61*Instellingen!$B$6)+(R61*Instellingen!$B$7)+(T61*Instellingen!$B$9)+(U61*Instellingen!$B$10)+(V61*Instellingen!$B$11)+(W61*Instellingen!$B$12)+(X61*Instellingen!$B$13)+(Y61*Instellingen!$B$14))/(5*SUM(Instellingen!$B$5:$B$14)))</f>
        <v/>
      </c>
      <c r="AA61" s="35" t="str">
        <f t="shared" si="32"/>
        <v/>
      </c>
      <c r="AB61" s="25" t="str">
        <f>IF(COUNTA(E61:P61)=0,"",IF(OR(I61="Ingemetseld",I61="Houten kozijn - niet volledig droog",M61="Niet geschikt",AND(H61="Hout",I61&lt;&gt;"Houten kozijn - droog en losmaakbaar"),AND(I61="Houten kozijn - droog en losmaakbaar",H61&lt;&gt;"Hout"),AND(H61="Hout",Q61&lt;5)),"NO-GO (los deurblad)",IF(AND(AA61&gt;=Instellingen!$E$6,O61="Ja",P61="Ja"),"GO",IF(AA61&gt;=Instellingen!$E$7,"GO met aanpassingen",IF(AA61&gt;=Instellingen!$E$9,"HOLD","NO-GO (los deurblad)")))))</f>
        <v/>
      </c>
      <c r="AC61" s="36" t="str">
        <f t="shared" si="33"/>
        <v/>
      </c>
      <c r="AD61" s="36" t="str">
        <f t="shared" si="34"/>
        <v/>
      </c>
      <c r="AE61" s="37" t="str">
        <f>IF(AD61="","",AD61*Instellingen!$E$17)</f>
        <v/>
      </c>
      <c r="AF61" s="37" t="str">
        <f>IF(J61="","",IF(J61="Ja",Instellingen!$E$18,IF(J61="Nee",Instellingen!$E$19,"")))</f>
        <v/>
      </c>
      <c r="AG61" s="37" t="str">
        <f>IF(OR(AF61="",COUNTA(E61:P61)=0),"",ROUND(AF61*Instellingen!$E$21,0))</f>
        <v/>
      </c>
      <c r="AH61" s="37" t="str">
        <f t="shared" si="35"/>
        <v/>
      </c>
      <c r="AI61" s="25" t="str">
        <f t="shared" si="36"/>
        <v/>
      </c>
      <c r="AJ61" s="44" t="str">
        <f t="shared" si="37"/>
        <v/>
      </c>
      <c r="AK61" s="44" t="str">
        <f t="shared" si="38"/>
        <v/>
      </c>
      <c r="AL61" s="44" t="str">
        <f t="shared" si="39"/>
        <v/>
      </c>
      <c r="AM61" s="44" t="str">
        <f t="shared" si="40"/>
        <v/>
      </c>
      <c r="AN61" s="44" t="str">
        <f t="shared" si="41"/>
        <v/>
      </c>
      <c r="AO61" s="44" t="str">
        <f t="shared" si="42"/>
        <v/>
      </c>
      <c r="AP61" s="44" t="str">
        <f t="shared" si="43"/>
        <v/>
      </c>
      <c r="AQ61" s="44" t="str">
        <f t="shared" si="44"/>
        <v/>
      </c>
      <c r="AR61" s="25" t="str">
        <f t="shared" si="45"/>
        <v/>
      </c>
    </row>
    <row r="62" spans="1:44" x14ac:dyDescent="0.35">
      <c r="A62" s="25"/>
      <c r="B62" s="25"/>
      <c r="C62" s="25"/>
      <c r="D62" s="25"/>
      <c r="E62" s="25"/>
      <c r="F62" s="25"/>
      <c r="G62" s="25"/>
      <c r="H62" s="25"/>
      <c r="I62" s="25"/>
      <c r="J62" s="25"/>
      <c r="K62" s="25"/>
      <c r="L62" s="25"/>
      <c r="M62" s="25"/>
      <c r="N62" s="25"/>
      <c r="O62" s="25"/>
      <c r="P62" s="25"/>
      <c r="Q62" s="25" t="str">
        <f t="shared" si="23"/>
        <v/>
      </c>
      <c r="R62" s="25" t="str">
        <f t="shared" si="24"/>
        <v/>
      </c>
      <c r="S62" s="25" t="str">
        <f t="shared" si="25"/>
        <v/>
      </c>
      <c r="T62" s="25" t="str">
        <f t="shared" si="26"/>
        <v/>
      </c>
      <c r="U62" s="25" t="str">
        <f t="shared" si="27"/>
        <v/>
      </c>
      <c r="V62" s="25" t="str">
        <f t="shared" si="28"/>
        <v/>
      </c>
      <c r="W62" s="25" t="str">
        <f t="shared" si="29"/>
        <v/>
      </c>
      <c r="X62" s="25" t="str">
        <f t="shared" si="30"/>
        <v/>
      </c>
      <c r="Y62" s="25" t="str">
        <f t="shared" si="31"/>
        <v/>
      </c>
      <c r="Z62" s="35" t="str">
        <f>IF(COUNTA(E62:P62)=0,"",((Q62*Instellingen!$B$5)+(S62*Instellingen!$B$6)+(R62*Instellingen!$B$7)+(T62*Instellingen!$B$9)+(U62*Instellingen!$B$10)+(V62*Instellingen!$B$11)+(W62*Instellingen!$B$12)+(X62*Instellingen!$B$13)+(Y62*Instellingen!$B$14))/(5*SUM(Instellingen!$B$5:$B$14)))</f>
        <v/>
      </c>
      <c r="AA62" s="35" t="str">
        <f t="shared" si="32"/>
        <v/>
      </c>
      <c r="AB62" s="25" t="str">
        <f>IF(COUNTA(E62:P62)=0,"",IF(OR(I62="Ingemetseld",I62="Houten kozijn - niet volledig droog",M62="Niet geschikt",AND(H62="Hout",I62&lt;&gt;"Houten kozijn - droog en losmaakbaar"),AND(I62="Houten kozijn - droog en losmaakbaar",H62&lt;&gt;"Hout"),AND(H62="Hout",Q62&lt;5)),"NO-GO (los deurblad)",IF(AND(AA62&gt;=Instellingen!$E$6,O62="Ja",P62="Ja"),"GO",IF(AA62&gt;=Instellingen!$E$7,"GO met aanpassingen",IF(AA62&gt;=Instellingen!$E$9,"HOLD","NO-GO (los deurblad)")))))</f>
        <v/>
      </c>
      <c r="AC62" s="36" t="str">
        <f t="shared" si="33"/>
        <v/>
      </c>
      <c r="AD62" s="36" t="str">
        <f t="shared" si="34"/>
        <v/>
      </c>
      <c r="AE62" s="37" t="str">
        <f>IF(AD62="","",AD62*Instellingen!$E$17)</f>
        <v/>
      </c>
      <c r="AF62" s="37" t="str">
        <f>IF(J62="","",IF(J62="Ja",Instellingen!$E$18,IF(J62="Nee",Instellingen!$E$19,"")))</f>
        <v/>
      </c>
      <c r="AG62" s="37" t="str">
        <f>IF(OR(AF62="",COUNTA(E62:P62)=0),"",ROUND(AF62*Instellingen!$E$21,0))</f>
        <v/>
      </c>
      <c r="AH62" s="37" t="str">
        <f t="shared" si="35"/>
        <v/>
      </c>
      <c r="AI62" s="25" t="str">
        <f t="shared" si="36"/>
        <v/>
      </c>
      <c r="AJ62" s="44" t="str">
        <f t="shared" si="37"/>
        <v/>
      </c>
      <c r="AK62" s="44" t="str">
        <f t="shared" si="38"/>
        <v/>
      </c>
      <c r="AL62" s="44" t="str">
        <f t="shared" si="39"/>
        <v/>
      </c>
      <c r="AM62" s="44" t="str">
        <f t="shared" si="40"/>
        <v/>
      </c>
      <c r="AN62" s="44" t="str">
        <f t="shared" si="41"/>
        <v/>
      </c>
      <c r="AO62" s="44" t="str">
        <f t="shared" si="42"/>
        <v/>
      </c>
      <c r="AP62" s="44" t="str">
        <f t="shared" si="43"/>
        <v/>
      </c>
      <c r="AQ62" s="44" t="str">
        <f t="shared" si="44"/>
        <v/>
      </c>
      <c r="AR62" s="25" t="str">
        <f t="shared" si="45"/>
        <v/>
      </c>
    </row>
    <row r="63" spans="1:44" x14ac:dyDescent="0.35">
      <c r="A63" s="25"/>
      <c r="B63" s="25"/>
      <c r="C63" s="25"/>
      <c r="D63" s="25"/>
      <c r="E63" s="25"/>
      <c r="F63" s="25"/>
      <c r="G63" s="25"/>
      <c r="H63" s="25"/>
      <c r="I63" s="25"/>
      <c r="J63" s="25"/>
      <c r="K63" s="25"/>
      <c r="L63" s="25"/>
      <c r="M63" s="25"/>
      <c r="N63" s="25"/>
      <c r="O63" s="25"/>
      <c r="P63" s="25"/>
      <c r="Q63" s="25" t="str">
        <f t="shared" ref="Q63:Q94" si="46">IF(OR(F63="",G63=""),"",IF(AND(F63&lt;=0.95,G63&lt;=2.3),5,IF(AND(F63&lt;=1,G63&lt;=2.35),4,IF(AND(F63&lt;=1.05,G63&lt;=2.4),3,IF(AND(F63&lt;=1.1,G63&lt;=2.5),2,1)))))</f>
        <v/>
      </c>
      <c r="R63" s="25" t="str">
        <f t="shared" ref="R63:R94" si="47">IF(H63="","",IF(H63="Staal",5,IF(H63="Aluminium",5,IF(H63="Hout",1,2))))</f>
        <v/>
      </c>
      <c r="S63" s="25" t="str">
        <f t="shared" ref="S63:S94" si="48">IF(I63="","",IF(I63="Stalen kozijn in dichte systeemwand",5,IF(I63="Stalen kozijn met zijlicht",4,IF(I63="Aluminium kozijn in glazen systeemwand",3,IF(I63="Aluminium kozijn met direct gekoppeld glas",2,IF(I63="Houten kozijn - droog en losmaakbaar",2,IF(I63="Houten kozijn - niet volledig droog",1,IF(I63="Ingemetseld",1,2))))))))</f>
        <v/>
      </c>
      <c r="T63" s="25" t="str">
        <f t="shared" ref="T63:T94" si="49">IF(K63="","",IF(K63="Compleet",5,IF(K63="Deels",3,1)))</f>
        <v/>
      </c>
      <c r="U63" s="25" t="str">
        <f t="shared" ref="U63:U94" si="50">IF(L63="","",IF(L63="Geen",5,IF(L63="Licht",4,IF(L63="Matig",2,1))))</f>
        <v/>
      </c>
      <c r="V63" s="25" t="str">
        <f t="shared" ref="V63:V94" si="51">IF(M63="","",IF(M63="Direct inzetbaar",5,IF(M63="Aanpassing nodig",3,IF(M63="Twijfelachtig",2,1))))</f>
        <v/>
      </c>
      <c r="W63" s="25" t="str">
        <f t="shared" ref="W63:W94" si="52">IF(N63="","",IF(N63="Ja",5,IF(N63="Gedeeltelijk",3,1)))</f>
        <v/>
      </c>
      <c r="X63" s="25" t="str">
        <f t="shared" ref="X63:X94" si="53">IF(O63="","",IF(O63="Ja",5,IF(O63="Misschien",3,1)))</f>
        <v/>
      </c>
      <c r="Y63" s="25" t="str">
        <f t="shared" ref="Y63:Y94" si="54">IF(P63="","",IF(P63="Ja",5,IF(P63="Met moeite",3,1)))</f>
        <v/>
      </c>
      <c r="Z63" s="35" t="str">
        <f>IF(COUNTA(E63:P63)=0,"",((Q63*Instellingen!$B$5)+(S63*Instellingen!$B$6)+(R63*Instellingen!$B$7)+(T63*Instellingen!$B$9)+(U63*Instellingen!$B$10)+(V63*Instellingen!$B$11)+(W63*Instellingen!$B$12)+(X63*Instellingen!$B$13)+(Y63*Instellingen!$B$14))/(5*SUM(Instellingen!$B$5:$B$14)))</f>
        <v/>
      </c>
      <c r="AA63" s="35" t="str">
        <f t="shared" ref="AA63:AA94" si="55">IF(Z63="","",Z63)</f>
        <v/>
      </c>
      <c r="AB63" s="25" t="str">
        <f>IF(COUNTA(E63:P63)=0,"",IF(OR(I63="Ingemetseld",I63="Houten kozijn - niet volledig droog",M63="Niet geschikt",AND(H63="Hout",I63&lt;&gt;"Houten kozijn - droog en losmaakbaar"),AND(I63="Houten kozijn - droog en losmaakbaar",H63&lt;&gt;"Hout"),AND(H63="Hout",Q63&lt;5)),"NO-GO (los deurblad)",IF(AND(AA63&gt;=Instellingen!$E$6,O63="Ja",P63="Ja"),"GO",IF(AA63&gt;=Instellingen!$E$7,"GO met aanpassingen",IF(AA63&gt;=Instellingen!$E$9,"HOLD","NO-GO (los deurblad)")))))</f>
        <v/>
      </c>
      <c r="AC63" s="36" t="str">
        <f t="shared" ref="AC63:AC94" si="56">IF($AB63="","",IF($I63="Ingemetseld",0,IF($I63="Houten kozijn - niet volledig droog",0,IF($I63="Houten kozijn - droog en losmaakbaar",1.25,IF($I63="Stalen kozijn in dichte systeemwand",0.75,IF($I63="Stalen kozijn met zijlicht",1.25,IF($I63="Aluminium kozijn in glazen systeemwand",1,IF($I63="Aluminium kozijn met direct gekoppeld glas",1.5,""))))))))</f>
        <v/>
      </c>
      <c r="AD63" s="36" t="str">
        <f t="shared" ref="AD63:AD94" si="57">IF(AC63="","",E63*AC63)</f>
        <v/>
      </c>
      <c r="AE63" s="37" t="str">
        <f>IF(AD63="","",AD63*Instellingen!$E$17)</f>
        <v/>
      </c>
      <c r="AF63" s="37" t="str">
        <f>IF(J63="","",IF(J63="Ja",Instellingen!$E$18,IF(J63="Nee",Instellingen!$E$19,"")))</f>
        <v/>
      </c>
      <c r="AG63" s="37" t="str">
        <f>IF(OR(AF63="",COUNTA(E63:P63)=0),"",ROUND(AF63*Instellingen!$E$21,0))</f>
        <v/>
      </c>
      <c r="AH63" s="37" t="str">
        <f t="shared" ref="AH63:AH94" si="58">IF(AG63="","",E63*AG63)</f>
        <v/>
      </c>
      <c r="AI63" s="25" t="str">
        <f t="shared" ref="AI63:AI94" si="59">IF($AB63="","",IF(LEFT($AB63,5)="NO-GO","los deurblad kan verkocht worden",IF($AR63="Geen actie nodig","direct inzetbaar voor verwachte opbrengst",IF($AR63&lt;&gt;"","voor verwachte opbrengst nodig: "&amp;$AR63,IF($AB63="GO met aanpassingen","Aanpassing of opwaardering nodig",IF($AB63="HOLD","Afnemer/logistiek nog niet rond",""))))))</f>
        <v/>
      </c>
      <c r="AJ63" s="44" t="str">
        <f t="shared" ref="AJ63:AJ94" si="60">IF(COUNTA($E63:$P63)=0,"",IF(AND(LEFT($AB63,5)&lt;&gt;"NO-GO",$K63="Compleet",$L63="Geen",$M63="Direct inzetbaar",$N63="Ja"),1,0))</f>
        <v/>
      </c>
      <c r="AK63" s="44" t="str">
        <f t="shared" ref="AK63:AK94" si="61">IF(COUNTA($E63:$P63)=0,"",IF(AND(LEFT($AB63,5)&lt;&gt;"NO-GO",$L63="Licht"),1,0))</f>
        <v/>
      </c>
      <c r="AL63" s="44" t="str">
        <f t="shared" ref="AL63:AL94" si="62">IF(COUNTA($E63:$P63)=0,"",IF(AND(LEFT($AB63,5)&lt;&gt;"NO-GO",OR($L63="Matig",$L63="Ernstig")),1,0))</f>
        <v/>
      </c>
      <c r="AM63" s="44" t="str">
        <f t="shared" ref="AM63:AM94" si="63">IF(COUNTA($E63:$P63)=0,"",IF(AND(LEFT($AB63,5)&lt;&gt;"NO-GO",$K63="Deels"),1,0))</f>
        <v/>
      </c>
      <c r="AN63" s="44" t="str">
        <f t="shared" ref="AN63:AN94" si="64">IF(COUNTA($E63:$P63)=0,"",IF(AND(LEFT($AB63,5)&lt;&gt;"NO-GO",$M63="Aanpassing nodig"),1,0))</f>
        <v/>
      </c>
      <c r="AO63" s="44" t="str">
        <f t="shared" ref="AO63:AO94" si="65">IF(COUNTA($E63:$P63)=0,"",IF(AND(LEFT($AB63,5)&lt;&gt;"NO-GO",OR($N63="Gedeeltelijk",$N63="Nee")),1,0))</f>
        <v/>
      </c>
      <c r="AP63" s="44" t="str">
        <f t="shared" ref="AP63:AP94" si="66">IF(COUNTA($E63:$P63)=0,"",IF(AND(LEFT($AB63,5)&lt;&gt;"NO-GO",OR($M63="Twijfelachtig",$I63="Onbekend")),1,0))</f>
        <v/>
      </c>
      <c r="AQ63" s="44" t="str">
        <f t="shared" ref="AQ63:AQ94" si="67">IF(COUNTA($E63:$P63)=0,"",IF(OR(LEFT($AB63,5)="NO-GO",$K63="Los deurblad"),1,0))</f>
        <v/>
      </c>
      <c r="AR63" s="25" t="str">
        <f t="shared" ref="AR63:AR94" si="68">IF(COUNTA($E63:$P63)=0,"",IF($AJ63=1,"Geen actie nodig","")&amp;IF($AK63=1,IF(OR($AJ63=1),"; ","")&amp;"Reiniging nodig","")&amp;IF($AL63=1,IF(OR($AJ63=1,$AK63=1),"; ","")&amp;"Reparatie nodig","")&amp;IF($AM63=1,IF(OR($AJ63=1,$AK63=1,$AL63=1),"; ","")&amp;"Onderdelen aanvullen","")&amp;IF($AN63=1,IF(OR($AJ63=1,$AK63=1,$AL63=1,$AM63=1),"; ","")&amp;"Maataanpassing nodig","")&amp;IF($AO63=1,IF(OR($AJ63=1,$AK63=1,$AL63=1,$AM63=1,$AN63=1),"; ","")&amp;"Technische controle nodig","")&amp;IF($AP63=1,IF(OR($AJ63=1,$AK63=1,$AL63=1,$AM63=1,$AN63=1,$AO63=1),"; ","")&amp;"Handmatige beoordeling nodig","")&amp;IF($AQ63=1,IF(OR($AJ63=1,$AK63=1,$AL63=1,$AM63=1,$AN63=1,$AO63=1,$AP63=1),"; ","")&amp;"Alleen reststroom / los deurblad",""))</f>
        <v/>
      </c>
    </row>
    <row r="64" spans="1:44" x14ac:dyDescent="0.35">
      <c r="A64" s="25"/>
      <c r="B64" s="25"/>
      <c r="C64" s="25"/>
      <c r="D64" s="25"/>
      <c r="E64" s="25"/>
      <c r="F64" s="25"/>
      <c r="G64" s="25"/>
      <c r="H64" s="25"/>
      <c r="I64" s="25"/>
      <c r="J64" s="25"/>
      <c r="K64" s="25"/>
      <c r="L64" s="25"/>
      <c r="M64" s="25"/>
      <c r="N64" s="25"/>
      <c r="O64" s="25"/>
      <c r="P64" s="25"/>
      <c r="Q64" s="25" t="str">
        <f t="shared" si="46"/>
        <v/>
      </c>
      <c r="R64" s="25" t="str">
        <f t="shared" si="47"/>
        <v/>
      </c>
      <c r="S64" s="25" t="str">
        <f t="shared" si="48"/>
        <v/>
      </c>
      <c r="T64" s="25" t="str">
        <f t="shared" si="49"/>
        <v/>
      </c>
      <c r="U64" s="25" t="str">
        <f t="shared" si="50"/>
        <v/>
      </c>
      <c r="V64" s="25" t="str">
        <f t="shared" si="51"/>
        <v/>
      </c>
      <c r="W64" s="25" t="str">
        <f t="shared" si="52"/>
        <v/>
      </c>
      <c r="X64" s="25" t="str">
        <f t="shared" si="53"/>
        <v/>
      </c>
      <c r="Y64" s="25" t="str">
        <f t="shared" si="54"/>
        <v/>
      </c>
      <c r="Z64" s="35" t="str">
        <f>IF(COUNTA(E64:P64)=0,"",((Q64*Instellingen!$B$5)+(S64*Instellingen!$B$6)+(R64*Instellingen!$B$7)+(T64*Instellingen!$B$9)+(U64*Instellingen!$B$10)+(V64*Instellingen!$B$11)+(W64*Instellingen!$B$12)+(X64*Instellingen!$B$13)+(Y64*Instellingen!$B$14))/(5*SUM(Instellingen!$B$5:$B$14)))</f>
        <v/>
      </c>
      <c r="AA64" s="35" t="str">
        <f t="shared" si="55"/>
        <v/>
      </c>
      <c r="AB64" s="25" t="str">
        <f>IF(COUNTA(E64:P64)=0,"",IF(OR(I64="Ingemetseld",I64="Houten kozijn - niet volledig droog",M64="Niet geschikt",AND(H64="Hout",I64&lt;&gt;"Houten kozijn - droog en losmaakbaar"),AND(I64="Houten kozijn - droog en losmaakbaar",H64&lt;&gt;"Hout"),AND(H64="Hout",Q64&lt;5)),"NO-GO (los deurblad)",IF(AND(AA64&gt;=Instellingen!$E$6,O64="Ja",P64="Ja"),"GO",IF(AA64&gt;=Instellingen!$E$7,"GO met aanpassingen",IF(AA64&gt;=Instellingen!$E$9,"HOLD","NO-GO (los deurblad)")))))</f>
        <v/>
      </c>
      <c r="AC64" s="36" t="str">
        <f t="shared" si="56"/>
        <v/>
      </c>
      <c r="AD64" s="36" t="str">
        <f t="shared" si="57"/>
        <v/>
      </c>
      <c r="AE64" s="37" t="str">
        <f>IF(AD64="","",AD64*Instellingen!$E$17)</f>
        <v/>
      </c>
      <c r="AF64" s="37" t="str">
        <f>IF(J64="","",IF(J64="Ja",Instellingen!$E$18,IF(J64="Nee",Instellingen!$E$19,"")))</f>
        <v/>
      </c>
      <c r="AG64" s="37" t="str">
        <f>IF(OR(AF64="",COUNTA(E64:P64)=0),"",ROUND(AF64*Instellingen!$E$21,0))</f>
        <v/>
      </c>
      <c r="AH64" s="37" t="str">
        <f t="shared" si="58"/>
        <v/>
      </c>
      <c r="AI64" s="25" t="str">
        <f t="shared" si="59"/>
        <v/>
      </c>
      <c r="AJ64" s="44" t="str">
        <f t="shared" si="60"/>
        <v/>
      </c>
      <c r="AK64" s="44" t="str">
        <f t="shared" si="61"/>
        <v/>
      </c>
      <c r="AL64" s="44" t="str">
        <f t="shared" si="62"/>
        <v/>
      </c>
      <c r="AM64" s="44" t="str">
        <f t="shared" si="63"/>
        <v/>
      </c>
      <c r="AN64" s="44" t="str">
        <f t="shared" si="64"/>
        <v/>
      </c>
      <c r="AO64" s="44" t="str">
        <f t="shared" si="65"/>
        <v/>
      </c>
      <c r="AP64" s="44" t="str">
        <f t="shared" si="66"/>
        <v/>
      </c>
      <c r="AQ64" s="44" t="str">
        <f t="shared" si="67"/>
        <v/>
      </c>
      <c r="AR64" s="25" t="str">
        <f t="shared" si="68"/>
        <v/>
      </c>
    </row>
    <row r="65" spans="1:44" x14ac:dyDescent="0.35">
      <c r="A65" s="25"/>
      <c r="B65" s="25"/>
      <c r="C65" s="25"/>
      <c r="D65" s="25"/>
      <c r="E65" s="25"/>
      <c r="F65" s="25"/>
      <c r="G65" s="25"/>
      <c r="H65" s="25"/>
      <c r="I65" s="25"/>
      <c r="J65" s="25"/>
      <c r="K65" s="25"/>
      <c r="L65" s="25"/>
      <c r="M65" s="25"/>
      <c r="N65" s="25"/>
      <c r="O65" s="25"/>
      <c r="P65" s="25"/>
      <c r="Q65" s="25" t="str">
        <f t="shared" si="46"/>
        <v/>
      </c>
      <c r="R65" s="25" t="str">
        <f t="shared" si="47"/>
        <v/>
      </c>
      <c r="S65" s="25" t="str">
        <f t="shared" si="48"/>
        <v/>
      </c>
      <c r="T65" s="25" t="str">
        <f t="shared" si="49"/>
        <v/>
      </c>
      <c r="U65" s="25" t="str">
        <f t="shared" si="50"/>
        <v/>
      </c>
      <c r="V65" s="25" t="str">
        <f t="shared" si="51"/>
        <v/>
      </c>
      <c r="W65" s="25" t="str">
        <f t="shared" si="52"/>
        <v/>
      </c>
      <c r="X65" s="25" t="str">
        <f t="shared" si="53"/>
        <v/>
      </c>
      <c r="Y65" s="25" t="str">
        <f t="shared" si="54"/>
        <v/>
      </c>
      <c r="Z65" s="35" t="str">
        <f>IF(COUNTA(E65:P65)=0,"",((Q65*Instellingen!$B$5)+(S65*Instellingen!$B$6)+(R65*Instellingen!$B$7)+(T65*Instellingen!$B$9)+(U65*Instellingen!$B$10)+(V65*Instellingen!$B$11)+(W65*Instellingen!$B$12)+(X65*Instellingen!$B$13)+(Y65*Instellingen!$B$14))/(5*SUM(Instellingen!$B$5:$B$14)))</f>
        <v/>
      </c>
      <c r="AA65" s="35" t="str">
        <f t="shared" si="55"/>
        <v/>
      </c>
      <c r="AB65" s="25" t="str">
        <f>IF(COUNTA(E65:P65)=0,"",IF(OR(I65="Ingemetseld",I65="Houten kozijn - niet volledig droog",M65="Niet geschikt",AND(H65="Hout",I65&lt;&gt;"Houten kozijn - droog en losmaakbaar"),AND(I65="Houten kozijn - droog en losmaakbaar",H65&lt;&gt;"Hout"),AND(H65="Hout",Q65&lt;5)),"NO-GO (los deurblad)",IF(AND(AA65&gt;=Instellingen!$E$6,O65="Ja",P65="Ja"),"GO",IF(AA65&gt;=Instellingen!$E$7,"GO met aanpassingen",IF(AA65&gt;=Instellingen!$E$9,"HOLD","NO-GO (los deurblad)")))))</f>
        <v/>
      </c>
      <c r="AC65" s="36" t="str">
        <f t="shared" si="56"/>
        <v/>
      </c>
      <c r="AD65" s="36" t="str">
        <f t="shared" si="57"/>
        <v/>
      </c>
      <c r="AE65" s="37" t="str">
        <f>IF(AD65="","",AD65*Instellingen!$E$17)</f>
        <v/>
      </c>
      <c r="AF65" s="37" t="str">
        <f>IF(J65="","",IF(J65="Ja",Instellingen!$E$18,IF(J65="Nee",Instellingen!$E$19,"")))</f>
        <v/>
      </c>
      <c r="AG65" s="37" t="str">
        <f>IF(OR(AF65="",COUNTA(E65:P65)=0),"",ROUND(AF65*Instellingen!$E$21,0))</f>
        <v/>
      </c>
      <c r="AH65" s="37" t="str">
        <f t="shared" si="58"/>
        <v/>
      </c>
      <c r="AI65" s="25" t="str">
        <f t="shared" si="59"/>
        <v/>
      </c>
      <c r="AJ65" s="44" t="str">
        <f t="shared" si="60"/>
        <v/>
      </c>
      <c r="AK65" s="44" t="str">
        <f t="shared" si="61"/>
        <v/>
      </c>
      <c r="AL65" s="44" t="str">
        <f t="shared" si="62"/>
        <v/>
      </c>
      <c r="AM65" s="44" t="str">
        <f t="shared" si="63"/>
        <v/>
      </c>
      <c r="AN65" s="44" t="str">
        <f t="shared" si="64"/>
        <v/>
      </c>
      <c r="AO65" s="44" t="str">
        <f t="shared" si="65"/>
        <v/>
      </c>
      <c r="AP65" s="44" t="str">
        <f t="shared" si="66"/>
        <v/>
      </c>
      <c r="AQ65" s="44" t="str">
        <f t="shared" si="67"/>
        <v/>
      </c>
      <c r="AR65" s="25" t="str">
        <f t="shared" si="68"/>
        <v/>
      </c>
    </row>
    <row r="66" spans="1:44" x14ac:dyDescent="0.35">
      <c r="A66" s="25"/>
      <c r="B66" s="25"/>
      <c r="C66" s="25"/>
      <c r="D66" s="25"/>
      <c r="E66" s="25"/>
      <c r="F66" s="25"/>
      <c r="G66" s="25"/>
      <c r="H66" s="25"/>
      <c r="I66" s="25"/>
      <c r="J66" s="25"/>
      <c r="K66" s="25"/>
      <c r="L66" s="25"/>
      <c r="M66" s="25"/>
      <c r="N66" s="25"/>
      <c r="O66" s="25"/>
      <c r="P66" s="25"/>
      <c r="Q66" s="25" t="str">
        <f t="shared" si="46"/>
        <v/>
      </c>
      <c r="R66" s="25" t="str">
        <f t="shared" si="47"/>
        <v/>
      </c>
      <c r="S66" s="25" t="str">
        <f t="shared" si="48"/>
        <v/>
      </c>
      <c r="T66" s="25" t="str">
        <f t="shared" si="49"/>
        <v/>
      </c>
      <c r="U66" s="25" t="str">
        <f t="shared" si="50"/>
        <v/>
      </c>
      <c r="V66" s="25" t="str">
        <f t="shared" si="51"/>
        <v/>
      </c>
      <c r="W66" s="25" t="str">
        <f t="shared" si="52"/>
        <v/>
      </c>
      <c r="X66" s="25" t="str">
        <f t="shared" si="53"/>
        <v/>
      </c>
      <c r="Y66" s="25" t="str">
        <f t="shared" si="54"/>
        <v/>
      </c>
      <c r="Z66" s="35" t="str">
        <f>IF(COUNTA(E66:P66)=0,"",((Q66*Instellingen!$B$5)+(S66*Instellingen!$B$6)+(R66*Instellingen!$B$7)+(T66*Instellingen!$B$9)+(U66*Instellingen!$B$10)+(V66*Instellingen!$B$11)+(W66*Instellingen!$B$12)+(X66*Instellingen!$B$13)+(Y66*Instellingen!$B$14))/(5*SUM(Instellingen!$B$5:$B$14)))</f>
        <v/>
      </c>
      <c r="AA66" s="35" t="str">
        <f t="shared" si="55"/>
        <v/>
      </c>
      <c r="AB66" s="25" t="str">
        <f>IF(COUNTA(E66:P66)=0,"",IF(OR(I66="Ingemetseld",I66="Houten kozijn - niet volledig droog",M66="Niet geschikt",AND(H66="Hout",I66&lt;&gt;"Houten kozijn - droog en losmaakbaar"),AND(I66="Houten kozijn - droog en losmaakbaar",H66&lt;&gt;"Hout"),AND(H66="Hout",Q66&lt;5)),"NO-GO (los deurblad)",IF(AND(AA66&gt;=Instellingen!$E$6,O66="Ja",P66="Ja"),"GO",IF(AA66&gt;=Instellingen!$E$7,"GO met aanpassingen",IF(AA66&gt;=Instellingen!$E$9,"HOLD","NO-GO (los deurblad)")))))</f>
        <v/>
      </c>
      <c r="AC66" s="36" t="str">
        <f t="shared" si="56"/>
        <v/>
      </c>
      <c r="AD66" s="36" t="str">
        <f t="shared" si="57"/>
        <v/>
      </c>
      <c r="AE66" s="37" t="str">
        <f>IF(AD66="","",AD66*Instellingen!$E$17)</f>
        <v/>
      </c>
      <c r="AF66" s="37" t="str">
        <f>IF(J66="","",IF(J66="Ja",Instellingen!$E$18,IF(J66="Nee",Instellingen!$E$19,"")))</f>
        <v/>
      </c>
      <c r="AG66" s="37" t="str">
        <f>IF(OR(AF66="",COUNTA(E66:P66)=0),"",ROUND(AF66*Instellingen!$E$21,0))</f>
        <v/>
      </c>
      <c r="AH66" s="37" t="str">
        <f t="shared" si="58"/>
        <v/>
      </c>
      <c r="AI66" s="25" t="str">
        <f t="shared" si="59"/>
        <v/>
      </c>
      <c r="AJ66" s="44" t="str">
        <f t="shared" si="60"/>
        <v/>
      </c>
      <c r="AK66" s="44" t="str">
        <f t="shared" si="61"/>
        <v/>
      </c>
      <c r="AL66" s="44" t="str">
        <f t="shared" si="62"/>
        <v/>
      </c>
      <c r="AM66" s="44" t="str">
        <f t="shared" si="63"/>
        <v/>
      </c>
      <c r="AN66" s="44" t="str">
        <f t="shared" si="64"/>
        <v/>
      </c>
      <c r="AO66" s="44" t="str">
        <f t="shared" si="65"/>
        <v/>
      </c>
      <c r="AP66" s="44" t="str">
        <f t="shared" si="66"/>
        <v/>
      </c>
      <c r="AQ66" s="44" t="str">
        <f t="shared" si="67"/>
        <v/>
      </c>
      <c r="AR66" s="25" t="str">
        <f t="shared" si="68"/>
        <v/>
      </c>
    </row>
    <row r="67" spans="1:44" x14ac:dyDescent="0.35">
      <c r="A67" s="25"/>
      <c r="B67" s="25"/>
      <c r="C67" s="25"/>
      <c r="D67" s="25"/>
      <c r="E67" s="25"/>
      <c r="F67" s="25"/>
      <c r="G67" s="25"/>
      <c r="H67" s="25"/>
      <c r="I67" s="25"/>
      <c r="J67" s="25"/>
      <c r="K67" s="25"/>
      <c r="L67" s="25"/>
      <c r="M67" s="25"/>
      <c r="N67" s="25"/>
      <c r="O67" s="25"/>
      <c r="P67" s="25"/>
      <c r="Q67" s="25" t="str">
        <f t="shared" si="46"/>
        <v/>
      </c>
      <c r="R67" s="25" t="str">
        <f t="shared" si="47"/>
        <v/>
      </c>
      <c r="S67" s="25" t="str">
        <f t="shared" si="48"/>
        <v/>
      </c>
      <c r="T67" s="25" t="str">
        <f t="shared" si="49"/>
        <v/>
      </c>
      <c r="U67" s="25" t="str">
        <f t="shared" si="50"/>
        <v/>
      </c>
      <c r="V67" s="25" t="str">
        <f t="shared" si="51"/>
        <v/>
      </c>
      <c r="W67" s="25" t="str">
        <f t="shared" si="52"/>
        <v/>
      </c>
      <c r="X67" s="25" t="str">
        <f t="shared" si="53"/>
        <v/>
      </c>
      <c r="Y67" s="25" t="str">
        <f t="shared" si="54"/>
        <v/>
      </c>
      <c r="Z67" s="35" t="str">
        <f>IF(COUNTA(E67:P67)=0,"",((Q67*Instellingen!$B$5)+(S67*Instellingen!$B$6)+(R67*Instellingen!$B$7)+(T67*Instellingen!$B$9)+(U67*Instellingen!$B$10)+(V67*Instellingen!$B$11)+(W67*Instellingen!$B$12)+(X67*Instellingen!$B$13)+(Y67*Instellingen!$B$14))/(5*SUM(Instellingen!$B$5:$B$14)))</f>
        <v/>
      </c>
      <c r="AA67" s="35" t="str">
        <f t="shared" si="55"/>
        <v/>
      </c>
      <c r="AB67" s="25" t="str">
        <f>IF(COUNTA(E67:P67)=0,"",IF(OR(I67="Ingemetseld",I67="Houten kozijn - niet volledig droog",M67="Niet geschikt",AND(H67="Hout",I67&lt;&gt;"Houten kozijn - droog en losmaakbaar"),AND(I67="Houten kozijn - droog en losmaakbaar",H67&lt;&gt;"Hout"),AND(H67="Hout",Q67&lt;5)),"NO-GO (los deurblad)",IF(AND(AA67&gt;=Instellingen!$E$6,O67="Ja",P67="Ja"),"GO",IF(AA67&gt;=Instellingen!$E$7,"GO met aanpassingen",IF(AA67&gt;=Instellingen!$E$9,"HOLD","NO-GO (los deurblad)")))))</f>
        <v/>
      </c>
      <c r="AC67" s="36" t="str">
        <f t="shared" si="56"/>
        <v/>
      </c>
      <c r="AD67" s="36" t="str">
        <f t="shared" si="57"/>
        <v/>
      </c>
      <c r="AE67" s="37" t="str">
        <f>IF(AD67="","",AD67*Instellingen!$E$17)</f>
        <v/>
      </c>
      <c r="AF67" s="37" t="str">
        <f>IF(J67="","",IF(J67="Ja",Instellingen!$E$18,IF(J67="Nee",Instellingen!$E$19,"")))</f>
        <v/>
      </c>
      <c r="AG67" s="37" t="str">
        <f>IF(OR(AF67="",COUNTA(E67:P67)=0),"",ROUND(AF67*Instellingen!$E$21,0))</f>
        <v/>
      </c>
      <c r="AH67" s="37" t="str">
        <f t="shared" si="58"/>
        <v/>
      </c>
      <c r="AI67" s="25" t="str">
        <f t="shared" si="59"/>
        <v/>
      </c>
      <c r="AJ67" s="44" t="str">
        <f t="shared" si="60"/>
        <v/>
      </c>
      <c r="AK67" s="44" t="str">
        <f t="shared" si="61"/>
        <v/>
      </c>
      <c r="AL67" s="44" t="str">
        <f t="shared" si="62"/>
        <v/>
      </c>
      <c r="AM67" s="44" t="str">
        <f t="shared" si="63"/>
        <v/>
      </c>
      <c r="AN67" s="44" t="str">
        <f t="shared" si="64"/>
        <v/>
      </c>
      <c r="AO67" s="44" t="str">
        <f t="shared" si="65"/>
        <v/>
      </c>
      <c r="AP67" s="44" t="str">
        <f t="shared" si="66"/>
        <v/>
      </c>
      <c r="AQ67" s="44" t="str">
        <f t="shared" si="67"/>
        <v/>
      </c>
      <c r="AR67" s="25" t="str">
        <f t="shared" si="68"/>
        <v/>
      </c>
    </row>
    <row r="68" spans="1:44" x14ac:dyDescent="0.35">
      <c r="A68" s="25"/>
      <c r="B68" s="25"/>
      <c r="C68" s="25"/>
      <c r="D68" s="25"/>
      <c r="E68" s="25"/>
      <c r="F68" s="25"/>
      <c r="G68" s="25"/>
      <c r="H68" s="25"/>
      <c r="I68" s="25"/>
      <c r="J68" s="25"/>
      <c r="K68" s="25"/>
      <c r="L68" s="25"/>
      <c r="M68" s="25"/>
      <c r="N68" s="25"/>
      <c r="O68" s="25"/>
      <c r="P68" s="25"/>
      <c r="Q68" s="25" t="str">
        <f t="shared" si="46"/>
        <v/>
      </c>
      <c r="R68" s="25" t="str">
        <f t="shared" si="47"/>
        <v/>
      </c>
      <c r="S68" s="25" t="str">
        <f t="shared" si="48"/>
        <v/>
      </c>
      <c r="T68" s="25" t="str">
        <f t="shared" si="49"/>
        <v/>
      </c>
      <c r="U68" s="25" t="str">
        <f t="shared" si="50"/>
        <v/>
      </c>
      <c r="V68" s="25" t="str">
        <f t="shared" si="51"/>
        <v/>
      </c>
      <c r="W68" s="25" t="str">
        <f t="shared" si="52"/>
        <v/>
      </c>
      <c r="X68" s="25" t="str">
        <f t="shared" si="53"/>
        <v/>
      </c>
      <c r="Y68" s="25" t="str">
        <f t="shared" si="54"/>
        <v/>
      </c>
      <c r="Z68" s="35" t="str">
        <f>IF(COUNTA(E68:P68)=0,"",((Q68*Instellingen!$B$5)+(S68*Instellingen!$B$6)+(R68*Instellingen!$B$7)+(T68*Instellingen!$B$9)+(U68*Instellingen!$B$10)+(V68*Instellingen!$B$11)+(W68*Instellingen!$B$12)+(X68*Instellingen!$B$13)+(Y68*Instellingen!$B$14))/(5*SUM(Instellingen!$B$5:$B$14)))</f>
        <v/>
      </c>
      <c r="AA68" s="35" t="str">
        <f t="shared" si="55"/>
        <v/>
      </c>
      <c r="AB68" s="25" t="str">
        <f>IF(COUNTA(E68:P68)=0,"",IF(OR(I68="Ingemetseld",I68="Houten kozijn - niet volledig droog",M68="Niet geschikt",AND(H68="Hout",I68&lt;&gt;"Houten kozijn - droog en losmaakbaar"),AND(I68="Houten kozijn - droog en losmaakbaar",H68&lt;&gt;"Hout"),AND(H68="Hout",Q68&lt;5)),"NO-GO (los deurblad)",IF(AND(AA68&gt;=Instellingen!$E$6,O68="Ja",P68="Ja"),"GO",IF(AA68&gt;=Instellingen!$E$7,"GO met aanpassingen",IF(AA68&gt;=Instellingen!$E$9,"HOLD","NO-GO (los deurblad)")))))</f>
        <v/>
      </c>
      <c r="AC68" s="36" t="str">
        <f t="shared" si="56"/>
        <v/>
      </c>
      <c r="AD68" s="36" t="str">
        <f t="shared" si="57"/>
        <v/>
      </c>
      <c r="AE68" s="37" t="str">
        <f>IF(AD68="","",AD68*Instellingen!$E$17)</f>
        <v/>
      </c>
      <c r="AF68" s="37" t="str">
        <f>IF(J68="","",IF(J68="Ja",Instellingen!$E$18,IF(J68="Nee",Instellingen!$E$19,"")))</f>
        <v/>
      </c>
      <c r="AG68" s="37" t="str">
        <f>IF(OR(AF68="",COUNTA(E68:P68)=0),"",ROUND(AF68*Instellingen!$E$21,0))</f>
        <v/>
      </c>
      <c r="AH68" s="37" t="str">
        <f t="shared" si="58"/>
        <v/>
      </c>
      <c r="AI68" s="25" t="str">
        <f t="shared" si="59"/>
        <v/>
      </c>
      <c r="AJ68" s="44" t="str">
        <f t="shared" si="60"/>
        <v/>
      </c>
      <c r="AK68" s="44" t="str">
        <f t="shared" si="61"/>
        <v/>
      </c>
      <c r="AL68" s="44" t="str">
        <f t="shared" si="62"/>
        <v/>
      </c>
      <c r="AM68" s="44" t="str">
        <f t="shared" si="63"/>
        <v/>
      </c>
      <c r="AN68" s="44" t="str">
        <f t="shared" si="64"/>
        <v/>
      </c>
      <c r="AO68" s="44" t="str">
        <f t="shared" si="65"/>
        <v/>
      </c>
      <c r="AP68" s="44" t="str">
        <f t="shared" si="66"/>
        <v/>
      </c>
      <c r="AQ68" s="44" t="str">
        <f t="shared" si="67"/>
        <v/>
      </c>
      <c r="AR68" s="25" t="str">
        <f t="shared" si="68"/>
        <v/>
      </c>
    </row>
    <row r="69" spans="1:44" x14ac:dyDescent="0.35">
      <c r="A69" s="25"/>
      <c r="B69" s="25"/>
      <c r="C69" s="25"/>
      <c r="D69" s="25"/>
      <c r="E69" s="25"/>
      <c r="F69" s="25"/>
      <c r="G69" s="25"/>
      <c r="H69" s="25"/>
      <c r="I69" s="25"/>
      <c r="J69" s="25"/>
      <c r="K69" s="25"/>
      <c r="L69" s="25"/>
      <c r="M69" s="25"/>
      <c r="N69" s="25"/>
      <c r="O69" s="25"/>
      <c r="P69" s="25"/>
      <c r="Q69" s="25" t="str">
        <f t="shared" si="46"/>
        <v/>
      </c>
      <c r="R69" s="25" t="str">
        <f t="shared" si="47"/>
        <v/>
      </c>
      <c r="S69" s="25" t="str">
        <f t="shared" si="48"/>
        <v/>
      </c>
      <c r="T69" s="25" t="str">
        <f t="shared" si="49"/>
        <v/>
      </c>
      <c r="U69" s="25" t="str">
        <f t="shared" si="50"/>
        <v/>
      </c>
      <c r="V69" s="25" t="str">
        <f t="shared" si="51"/>
        <v/>
      </c>
      <c r="W69" s="25" t="str">
        <f t="shared" si="52"/>
        <v/>
      </c>
      <c r="X69" s="25" t="str">
        <f t="shared" si="53"/>
        <v/>
      </c>
      <c r="Y69" s="25" t="str">
        <f t="shared" si="54"/>
        <v/>
      </c>
      <c r="Z69" s="35" t="str">
        <f>IF(COUNTA(E69:P69)=0,"",((Q69*Instellingen!$B$5)+(S69*Instellingen!$B$6)+(R69*Instellingen!$B$7)+(T69*Instellingen!$B$9)+(U69*Instellingen!$B$10)+(V69*Instellingen!$B$11)+(W69*Instellingen!$B$12)+(X69*Instellingen!$B$13)+(Y69*Instellingen!$B$14))/(5*SUM(Instellingen!$B$5:$B$14)))</f>
        <v/>
      </c>
      <c r="AA69" s="35" t="str">
        <f t="shared" si="55"/>
        <v/>
      </c>
      <c r="AB69" s="25" t="str">
        <f>IF(COUNTA(E69:P69)=0,"",IF(OR(I69="Ingemetseld",I69="Houten kozijn - niet volledig droog",M69="Niet geschikt",AND(H69="Hout",I69&lt;&gt;"Houten kozijn - droog en losmaakbaar"),AND(I69="Houten kozijn - droog en losmaakbaar",H69&lt;&gt;"Hout"),AND(H69="Hout",Q69&lt;5)),"NO-GO (los deurblad)",IF(AND(AA69&gt;=Instellingen!$E$6,O69="Ja",P69="Ja"),"GO",IF(AA69&gt;=Instellingen!$E$7,"GO met aanpassingen",IF(AA69&gt;=Instellingen!$E$9,"HOLD","NO-GO (los deurblad)")))))</f>
        <v/>
      </c>
      <c r="AC69" s="36" t="str">
        <f t="shared" si="56"/>
        <v/>
      </c>
      <c r="AD69" s="36" t="str">
        <f t="shared" si="57"/>
        <v/>
      </c>
      <c r="AE69" s="37" t="str">
        <f>IF(AD69="","",AD69*Instellingen!$E$17)</f>
        <v/>
      </c>
      <c r="AF69" s="37" t="str">
        <f>IF(J69="","",IF(J69="Ja",Instellingen!$E$18,IF(J69="Nee",Instellingen!$E$19,"")))</f>
        <v/>
      </c>
      <c r="AG69" s="37" t="str">
        <f>IF(OR(AF69="",COUNTA(E69:P69)=0),"",ROUND(AF69*Instellingen!$E$21,0))</f>
        <v/>
      </c>
      <c r="AH69" s="37" t="str">
        <f t="shared" si="58"/>
        <v/>
      </c>
      <c r="AI69" s="25" t="str">
        <f t="shared" si="59"/>
        <v/>
      </c>
      <c r="AJ69" s="44" t="str">
        <f t="shared" si="60"/>
        <v/>
      </c>
      <c r="AK69" s="44" t="str">
        <f t="shared" si="61"/>
        <v/>
      </c>
      <c r="AL69" s="44" t="str">
        <f t="shared" si="62"/>
        <v/>
      </c>
      <c r="AM69" s="44" t="str">
        <f t="shared" si="63"/>
        <v/>
      </c>
      <c r="AN69" s="44" t="str">
        <f t="shared" si="64"/>
        <v/>
      </c>
      <c r="AO69" s="44" t="str">
        <f t="shared" si="65"/>
        <v/>
      </c>
      <c r="AP69" s="44" t="str">
        <f t="shared" si="66"/>
        <v/>
      </c>
      <c r="AQ69" s="44" t="str">
        <f t="shared" si="67"/>
        <v/>
      </c>
      <c r="AR69" s="25" t="str">
        <f t="shared" si="68"/>
        <v/>
      </c>
    </row>
    <row r="70" spans="1:44" x14ac:dyDescent="0.35">
      <c r="A70" s="25"/>
      <c r="B70" s="25"/>
      <c r="C70" s="25"/>
      <c r="D70" s="25"/>
      <c r="E70" s="25"/>
      <c r="F70" s="25"/>
      <c r="G70" s="25"/>
      <c r="H70" s="25"/>
      <c r="I70" s="25"/>
      <c r="J70" s="25"/>
      <c r="K70" s="25"/>
      <c r="L70" s="25"/>
      <c r="M70" s="25"/>
      <c r="N70" s="25"/>
      <c r="O70" s="25"/>
      <c r="P70" s="25"/>
      <c r="Q70" s="25" t="str">
        <f t="shared" si="46"/>
        <v/>
      </c>
      <c r="R70" s="25" t="str">
        <f t="shared" si="47"/>
        <v/>
      </c>
      <c r="S70" s="25" t="str">
        <f t="shared" si="48"/>
        <v/>
      </c>
      <c r="T70" s="25" t="str">
        <f t="shared" si="49"/>
        <v/>
      </c>
      <c r="U70" s="25" t="str">
        <f t="shared" si="50"/>
        <v/>
      </c>
      <c r="V70" s="25" t="str">
        <f t="shared" si="51"/>
        <v/>
      </c>
      <c r="W70" s="25" t="str">
        <f t="shared" si="52"/>
        <v/>
      </c>
      <c r="X70" s="25" t="str">
        <f t="shared" si="53"/>
        <v/>
      </c>
      <c r="Y70" s="25" t="str">
        <f t="shared" si="54"/>
        <v/>
      </c>
      <c r="Z70" s="35" t="str">
        <f>IF(COUNTA(E70:P70)=0,"",((Q70*Instellingen!$B$5)+(S70*Instellingen!$B$6)+(R70*Instellingen!$B$7)+(T70*Instellingen!$B$9)+(U70*Instellingen!$B$10)+(V70*Instellingen!$B$11)+(W70*Instellingen!$B$12)+(X70*Instellingen!$B$13)+(Y70*Instellingen!$B$14))/(5*SUM(Instellingen!$B$5:$B$14)))</f>
        <v/>
      </c>
      <c r="AA70" s="35" t="str">
        <f t="shared" si="55"/>
        <v/>
      </c>
      <c r="AB70" s="25" t="str">
        <f>IF(COUNTA(E70:P70)=0,"",IF(OR(I70="Ingemetseld",I70="Houten kozijn - niet volledig droog",M70="Niet geschikt",AND(H70="Hout",I70&lt;&gt;"Houten kozijn - droog en losmaakbaar"),AND(I70="Houten kozijn - droog en losmaakbaar",H70&lt;&gt;"Hout"),AND(H70="Hout",Q70&lt;5)),"NO-GO (los deurblad)",IF(AND(AA70&gt;=Instellingen!$E$6,O70="Ja",P70="Ja"),"GO",IF(AA70&gt;=Instellingen!$E$7,"GO met aanpassingen",IF(AA70&gt;=Instellingen!$E$9,"HOLD","NO-GO (los deurblad)")))))</f>
        <v/>
      </c>
      <c r="AC70" s="36" t="str">
        <f t="shared" si="56"/>
        <v/>
      </c>
      <c r="AD70" s="36" t="str">
        <f t="shared" si="57"/>
        <v/>
      </c>
      <c r="AE70" s="37" t="str">
        <f>IF(AD70="","",AD70*Instellingen!$E$17)</f>
        <v/>
      </c>
      <c r="AF70" s="37" t="str">
        <f>IF(J70="","",IF(J70="Ja",Instellingen!$E$18,IF(J70="Nee",Instellingen!$E$19,"")))</f>
        <v/>
      </c>
      <c r="AG70" s="37" t="str">
        <f>IF(OR(AF70="",COUNTA(E70:P70)=0),"",ROUND(AF70*Instellingen!$E$21,0))</f>
        <v/>
      </c>
      <c r="AH70" s="37" t="str">
        <f t="shared" si="58"/>
        <v/>
      </c>
      <c r="AI70" s="25" t="str">
        <f t="shared" si="59"/>
        <v/>
      </c>
      <c r="AJ70" s="44" t="str">
        <f t="shared" si="60"/>
        <v/>
      </c>
      <c r="AK70" s="44" t="str">
        <f t="shared" si="61"/>
        <v/>
      </c>
      <c r="AL70" s="44" t="str">
        <f t="shared" si="62"/>
        <v/>
      </c>
      <c r="AM70" s="44" t="str">
        <f t="shared" si="63"/>
        <v/>
      </c>
      <c r="AN70" s="44" t="str">
        <f t="shared" si="64"/>
        <v/>
      </c>
      <c r="AO70" s="44" t="str">
        <f t="shared" si="65"/>
        <v/>
      </c>
      <c r="AP70" s="44" t="str">
        <f t="shared" si="66"/>
        <v/>
      </c>
      <c r="AQ70" s="44" t="str">
        <f t="shared" si="67"/>
        <v/>
      </c>
      <c r="AR70" s="25" t="str">
        <f t="shared" si="68"/>
        <v/>
      </c>
    </row>
    <row r="71" spans="1:44" x14ac:dyDescent="0.35">
      <c r="A71" s="25"/>
      <c r="B71" s="25"/>
      <c r="C71" s="25"/>
      <c r="D71" s="25"/>
      <c r="E71" s="25"/>
      <c r="F71" s="25"/>
      <c r="G71" s="25"/>
      <c r="H71" s="25"/>
      <c r="I71" s="25"/>
      <c r="J71" s="25"/>
      <c r="K71" s="25"/>
      <c r="L71" s="25"/>
      <c r="M71" s="25"/>
      <c r="N71" s="25"/>
      <c r="O71" s="25"/>
      <c r="P71" s="25"/>
      <c r="Q71" s="25" t="str">
        <f t="shared" si="46"/>
        <v/>
      </c>
      <c r="R71" s="25" t="str">
        <f t="shared" si="47"/>
        <v/>
      </c>
      <c r="S71" s="25" t="str">
        <f t="shared" si="48"/>
        <v/>
      </c>
      <c r="T71" s="25" t="str">
        <f t="shared" si="49"/>
        <v/>
      </c>
      <c r="U71" s="25" t="str">
        <f t="shared" si="50"/>
        <v/>
      </c>
      <c r="V71" s="25" t="str">
        <f t="shared" si="51"/>
        <v/>
      </c>
      <c r="W71" s="25" t="str">
        <f t="shared" si="52"/>
        <v/>
      </c>
      <c r="X71" s="25" t="str">
        <f t="shared" si="53"/>
        <v/>
      </c>
      <c r="Y71" s="25" t="str">
        <f t="shared" si="54"/>
        <v/>
      </c>
      <c r="Z71" s="35" t="str">
        <f>IF(COUNTA(E71:P71)=0,"",((Q71*Instellingen!$B$5)+(S71*Instellingen!$B$6)+(R71*Instellingen!$B$7)+(T71*Instellingen!$B$9)+(U71*Instellingen!$B$10)+(V71*Instellingen!$B$11)+(W71*Instellingen!$B$12)+(X71*Instellingen!$B$13)+(Y71*Instellingen!$B$14))/(5*SUM(Instellingen!$B$5:$B$14)))</f>
        <v/>
      </c>
      <c r="AA71" s="35" t="str">
        <f t="shared" si="55"/>
        <v/>
      </c>
      <c r="AB71" s="25" t="str">
        <f>IF(COUNTA(E71:P71)=0,"",IF(OR(I71="Ingemetseld",I71="Houten kozijn - niet volledig droog",M71="Niet geschikt",AND(H71="Hout",I71&lt;&gt;"Houten kozijn - droog en losmaakbaar"),AND(I71="Houten kozijn - droog en losmaakbaar",H71&lt;&gt;"Hout"),AND(H71="Hout",Q71&lt;5)),"NO-GO (los deurblad)",IF(AND(AA71&gt;=Instellingen!$E$6,O71="Ja",P71="Ja"),"GO",IF(AA71&gt;=Instellingen!$E$7,"GO met aanpassingen",IF(AA71&gt;=Instellingen!$E$9,"HOLD","NO-GO (los deurblad)")))))</f>
        <v/>
      </c>
      <c r="AC71" s="36" t="str">
        <f t="shared" si="56"/>
        <v/>
      </c>
      <c r="AD71" s="36" t="str">
        <f t="shared" si="57"/>
        <v/>
      </c>
      <c r="AE71" s="37" t="str">
        <f>IF(AD71="","",AD71*Instellingen!$E$17)</f>
        <v/>
      </c>
      <c r="AF71" s="37" t="str">
        <f>IF(J71="","",IF(J71="Ja",Instellingen!$E$18,IF(J71="Nee",Instellingen!$E$19,"")))</f>
        <v/>
      </c>
      <c r="AG71" s="37" t="str">
        <f>IF(OR(AF71="",COUNTA(E71:P71)=0),"",ROUND(AF71*Instellingen!$E$21,0))</f>
        <v/>
      </c>
      <c r="AH71" s="37" t="str">
        <f t="shared" si="58"/>
        <v/>
      </c>
      <c r="AI71" s="25" t="str">
        <f t="shared" si="59"/>
        <v/>
      </c>
      <c r="AJ71" s="44" t="str">
        <f t="shared" si="60"/>
        <v/>
      </c>
      <c r="AK71" s="44" t="str">
        <f t="shared" si="61"/>
        <v/>
      </c>
      <c r="AL71" s="44" t="str">
        <f t="shared" si="62"/>
        <v/>
      </c>
      <c r="AM71" s="44" t="str">
        <f t="shared" si="63"/>
        <v/>
      </c>
      <c r="AN71" s="44" t="str">
        <f t="shared" si="64"/>
        <v/>
      </c>
      <c r="AO71" s="44" t="str">
        <f t="shared" si="65"/>
        <v/>
      </c>
      <c r="AP71" s="44" t="str">
        <f t="shared" si="66"/>
        <v/>
      </c>
      <c r="AQ71" s="44" t="str">
        <f t="shared" si="67"/>
        <v/>
      </c>
      <c r="AR71" s="25" t="str">
        <f t="shared" si="68"/>
        <v/>
      </c>
    </row>
    <row r="72" spans="1:44" x14ac:dyDescent="0.35">
      <c r="A72" s="25"/>
      <c r="B72" s="25"/>
      <c r="C72" s="25"/>
      <c r="D72" s="25"/>
      <c r="E72" s="25"/>
      <c r="F72" s="25"/>
      <c r="G72" s="25"/>
      <c r="H72" s="25"/>
      <c r="I72" s="25"/>
      <c r="J72" s="25"/>
      <c r="K72" s="25"/>
      <c r="L72" s="25"/>
      <c r="M72" s="25"/>
      <c r="N72" s="25"/>
      <c r="O72" s="25"/>
      <c r="P72" s="25"/>
      <c r="Q72" s="25" t="str">
        <f t="shared" si="46"/>
        <v/>
      </c>
      <c r="R72" s="25" t="str">
        <f t="shared" si="47"/>
        <v/>
      </c>
      <c r="S72" s="25" t="str">
        <f t="shared" si="48"/>
        <v/>
      </c>
      <c r="T72" s="25" t="str">
        <f t="shared" si="49"/>
        <v/>
      </c>
      <c r="U72" s="25" t="str">
        <f t="shared" si="50"/>
        <v/>
      </c>
      <c r="V72" s="25" t="str">
        <f t="shared" si="51"/>
        <v/>
      </c>
      <c r="W72" s="25" t="str">
        <f t="shared" si="52"/>
        <v/>
      </c>
      <c r="X72" s="25" t="str">
        <f t="shared" si="53"/>
        <v/>
      </c>
      <c r="Y72" s="25" t="str">
        <f t="shared" si="54"/>
        <v/>
      </c>
      <c r="Z72" s="35" t="str">
        <f>IF(COUNTA(E72:P72)=0,"",((Q72*Instellingen!$B$5)+(S72*Instellingen!$B$6)+(R72*Instellingen!$B$7)+(T72*Instellingen!$B$9)+(U72*Instellingen!$B$10)+(V72*Instellingen!$B$11)+(W72*Instellingen!$B$12)+(X72*Instellingen!$B$13)+(Y72*Instellingen!$B$14))/(5*SUM(Instellingen!$B$5:$B$14)))</f>
        <v/>
      </c>
      <c r="AA72" s="35" t="str">
        <f t="shared" si="55"/>
        <v/>
      </c>
      <c r="AB72" s="25" t="str">
        <f>IF(COUNTA(E72:P72)=0,"",IF(OR(I72="Ingemetseld",I72="Houten kozijn - niet volledig droog",M72="Niet geschikt",AND(H72="Hout",I72&lt;&gt;"Houten kozijn - droog en losmaakbaar"),AND(I72="Houten kozijn - droog en losmaakbaar",H72&lt;&gt;"Hout"),AND(H72="Hout",Q72&lt;5)),"NO-GO (los deurblad)",IF(AND(AA72&gt;=Instellingen!$E$6,O72="Ja",P72="Ja"),"GO",IF(AA72&gt;=Instellingen!$E$7,"GO met aanpassingen",IF(AA72&gt;=Instellingen!$E$9,"HOLD","NO-GO (los deurblad)")))))</f>
        <v/>
      </c>
      <c r="AC72" s="36" t="str">
        <f t="shared" si="56"/>
        <v/>
      </c>
      <c r="AD72" s="36" t="str">
        <f t="shared" si="57"/>
        <v/>
      </c>
      <c r="AE72" s="37" t="str">
        <f>IF(AD72="","",AD72*Instellingen!$E$17)</f>
        <v/>
      </c>
      <c r="AF72" s="37" t="str">
        <f>IF(J72="","",IF(J72="Ja",Instellingen!$E$18,IF(J72="Nee",Instellingen!$E$19,"")))</f>
        <v/>
      </c>
      <c r="AG72" s="37" t="str">
        <f>IF(OR(AF72="",COUNTA(E72:P72)=0),"",ROUND(AF72*Instellingen!$E$21,0))</f>
        <v/>
      </c>
      <c r="AH72" s="37" t="str">
        <f t="shared" si="58"/>
        <v/>
      </c>
      <c r="AI72" s="25" t="str">
        <f t="shared" si="59"/>
        <v/>
      </c>
      <c r="AJ72" s="44" t="str">
        <f t="shared" si="60"/>
        <v/>
      </c>
      <c r="AK72" s="44" t="str">
        <f t="shared" si="61"/>
        <v/>
      </c>
      <c r="AL72" s="44" t="str">
        <f t="shared" si="62"/>
        <v/>
      </c>
      <c r="AM72" s="44" t="str">
        <f t="shared" si="63"/>
        <v/>
      </c>
      <c r="AN72" s="44" t="str">
        <f t="shared" si="64"/>
        <v/>
      </c>
      <c r="AO72" s="44" t="str">
        <f t="shared" si="65"/>
        <v/>
      </c>
      <c r="AP72" s="44" t="str">
        <f t="shared" si="66"/>
        <v/>
      </c>
      <c r="AQ72" s="44" t="str">
        <f t="shared" si="67"/>
        <v/>
      </c>
      <c r="AR72" s="25" t="str">
        <f t="shared" si="68"/>
        <v/>
      </c>
    </row>
    <row r="73" spans="1:44" x14ac:dyDescent="0.35">
      <c r="A73" s="25"/>
      <c r="B73" s="25"/>
      <c r="C73" s="25"/>
      <c r="D73" s="25"/>
      <c r="E73" s="25"/>
      <c r="F73" s="25"/>
      <c r="G73" s="25"/>
      <c r="H73" s="25"/>
      <c r="I73" s="25"/>
      <c r="J73" s="25"/>
      <c r="K73" s="25"/>
      <c r="L73" s="25"/>
      <c r="M73" s="25"/>
      <c r="N73" s="25"/>
      <c r="O73" s="25"/>
      <c r="P73" s="25"/>
      <c r="Q73" s="25" t="str">
        <f t="shared" si="46"/>
        <v/>
      </c>
      <c r="R73" s="25" t="str">
        <f t="shared" si="47"/>
        <v/>
      </c>
      <c r="S73" s="25" t="str">
        <f t="shared" si="48"/>
        <v/>
      </c>
      <c r="T73" s="25" t="str">
        <f t="shared" si="49"/>
        <v/>
      </c>
      <c r="U73" s="25" t="str">
        <f t="shared" si="50"/>
        <v/>
      </c>
      <c r="V73" s="25" t="str">
        <f t="shared" si="51"/>
        <v/>
      </c>
      <c r="W73" s="25" t="str">
        <f t="shared" si="52"/>
        <v/>
      </c>
      <c r="X73" s="25" t="str">
        <f t="shared" si="53"/>
        <v/>
      </c>
      <c r="Y73" s="25" t="str">
        <f t="shared" si="54"/>
        <v/>
      </c>
      <c r="Z73" s="35" t="str">
        <f>IF(COUNTA(E73:P73)=0,"",((Q73*Instellingen!$B$5)+(S73*Instellingen!$B$6)+(R73*Instellingen!$B$7)+(T73*Instellingen!$B$9)+(U73*Instellingen!$B$10)+(V73*Instellingen!$B$11)+(W73*Instellingen!$B$12)+(X73*Instellingen!$B$13)+(Y73*Instellingen!$B$14))/(5*SUM(Instellingen!$B$5:$B$14)))</f>
        <v/>
      </c>
      <c r="AA73" s="35" t="str">
        <f t="shared" si="55"/>
        <v/>
      </c>
      <c r="AB73" s="25" t="str">
        <f>IF(COUNTA(E73:P73)=0,"",IF(OR(I73="Ingemetseld",I73="Houten kozijn - niet volledig droog",M73="Niet geschikt",AND(H73="Hout",I73&lt;&gt;"Houten kozijn - droog en losmaakbaar"),AND(I73="Houten kozijn - droog en losmaakbaar",H73&lt;&gt;"Hout"),AND(H73="Hout",Q73&lt;5)),"NO-GO (los deurblad)",IF(AND(AA73&gt;=Instellingen!$E$6,O73="Ja",P73="Ja"),"GO",IF(AA73&gt;=Instellingen!$E$7,"GO met aanpassingen",IF(AA73&gt;=Instellingen!$E$9,"HOLD","NO-GO (los deurblad)")))))</f>
        <v/>
      </c>
      <c r="AC73" s="36" t="str">
        <f t="shared" si="56"/>
        <v/>
      </c>
      <c r="AD73" s="36" t="str">
        <f t="shared" si="57"/>
        <v/>
      </c>
      <c r="AE73" s="37" t="str">
        <f>IF(AD73="","",AD73*Instellingen!$E$17)</f>
        <v/>
      </c>
      <c r="AF73" s="37" t="str">
        <f>IF(J73="","",IF(J73="Ja",Instellingen!$E$18,IF(J73="Nee",Instellingen!$E$19,"")))</f>
        <v/>
      </c>
      <c r="AG73" s="37" t="str">
        <f>IF(OR(AF73="",COUNTA(E73:P73)=0),"",ROUND(AF73*Instellingen!$E$21,0))</f>
        <v/>
      </c>
      <c r="AH73" s="37" t="str">
        <f t="shared" si="58"/>
        <v/>
      </c>
      <c r="AI73" s="25" t="str">
        <f t="shared" si="59"/>
        <v/>
      </c>
      <c r="AJ73" s="44" t="str">
        <f t="shared" si="60"/>
        <v/>
      </c>
      <c r="AK73" s="44" t="str">
        <f t="shared" si="61"/>
        <v/>
      </c>
      <c r="AL73" s="44" t="str">
        <f t="shared" si="62"/>
        <v/>
      </c>
      <c r="AM73" s="44" t="str">
        <f t="shared" si="63"/>
        <v/>
      </c>
      <c r="AN73" s="44" t="str">
        <f t="shared" si="64"/>
        <v/>
      </c>
      <c r="AO73" s="44" t="str">
        <f t="shared" si="65"/>
        <v/>
      </c>
      <c r="AP73" s="44" t="str">
        <f t="shared" si="66"/>
        <v/>
      </c>
      <c r="AQ73" s="44" t="str">
        <f t="shared" si="67"/>
        <v/>
      </c>
      <c r="AR73" s="25" t="str">
        <f t="shared" si="68"/>
        <v/>
      </c>
    </row>
    <row r="74" spans="1:44" x14ac:dyDescent="0.35">
      <c r="A74" s="25"/>
      <c r="B74" s="25"/>
      <c r="C74" s="25"/>
      <c r="D74" s="25"/>
      <c r="E74" s="25"/>
      <c r="F74" s="25"/>
      <c r="G74" s="25"/>
      <c r="H74" s="25"/>
      <c r="I74" s="25"/>
      <c r="J74" s="25"/>
      <c r="K74" s="25"/>
      <c r="L74" s="25"/>
      <c r="M74" s="25"/>
      <c r="N74" s="25"/>
      <c r="O74" s="25"/>
      <c r="P74" s="25"/>
      <c r="Q74" s="25" t="str">
        <f t="shared" si="46"/>
        <v/>
      </c>
      <c r="R74" s="25" t="str">
        <f t="shared" si="47"/>
        <v/>
      </c>
      <c r="S74" s="25" t="str">
        <f t="shared" si="48"/>
        <v/>
      </c>
      <c r="T74" s="25" t="str">
        <f t="shared" si="49"/>
        <v/>
      </c>
      <c r="U74" s="25" t="str">
        <f t="shared" si="50"/>
        <v/>
      </c>
      <c r="V74" s="25" t="str">
        <f t="shared" si="51"/>
        <v/>
      </c>
      <c r="W74" s="25" t="str">
        <f t="shared" si="52"/>
        <v/>
      </c>
      <c r="X74" s="25" t="str">
        <f t="shared" si="53"/>
        <v/>
      </c>
      <c r="Y74" s="25" t="str">
        <f t="shared" si="54"/>
        <v/>
      </c>
      <c r="Z74" s="35" t="str">
        <f>IF(COUNTA(E74:P74)=0,"",((Q74*Instellingen!$B$5)+(S74*Instellingen!$B$6)+(R74*Instellingen!$B$7)+(T74*Instellingen!$B$9)+(U74*Instellingen!$B$10)+(V74*Instellingen!$B$11)+(W74*Instellingen!$B$12)+(X74*Instellingen!$B$13)+(Y74*Instellingen!$B$14))/(5*SUM(Instellingen!$B$5:$B$14)))</f>
        <v/>
      </c>
      <c r="AA74" s="35" t="str">
        <f t="shared" si="55"/>
        <v/>
      </c>
      <c r="AB74" s="25" t="str">
        <f>IF(COUNTA(E74:P74)=0,"",IF(OR(I74="Ingemetseld",I74="Houten kozijn - niet volledig droog",M74="Niet geschikt",AND(H74="Hout",I74&lt;&gt;"Houten kozijn - droog en losmaakbaar"),AND(I74="Houten kozijn - droog en losmaakbaar",H74&lt;&gt;"Hout"),AND(H74="Hout",Q74&lt;5)),"NO-GO (los deurblad)",IF(AND(AA74&gt;=Instellingen!$E$6,O74="Ja",P74="Ja"),"GO",IF(AA74&gt;=Instellingen!$E$7,"GO met aanpassingen",IF(AA74&gt;=Instellingen!$E$9,"HOLD","NO-GO (los deurblad)")))))</f>
        <v/>
      </c>
      <c r="AC74" s="36" t="str">
        <f t="shared" si="56"/>
        <v/>
      </c>
      <c r="AD74" s="36" t="str">
        <f t="shared" si="57"/>
        <v/>
      </c>
      <c r="AE74" s="37" t="str">
        <f>IF(AD74="","",AD74*Instellingen!$E$17)</f>
        <v/>
      </c>
      <c r="AF74" s="37" t="str">
        <f>IF(J74="","",IF(J74="Ja",Instellingen!$E$18,IF(J74="Nee",Instellingen!$E$19,"")))</f>
        <v/>
      </c>
      <c r="AG74" s="37" t="str">
        <f>IF(OR(AF74="",COUNTA(E74:P74)=0),"",ROUND(AF74*Instellingen!$E$21,0))</f>
        <v/>
      </c>
      <c r="AH74" s="37" t="str">
        <f t="shared" si="58"/>
        <v/>
      </c>
      <c r="AI74" s="25" t="str">
        <f t="shared" si="59"/>
        <v/>
      </c>
      <c r="AJ74" s="44" t="str">
        <f t="shared" si="60"/>
        <v/>
      </c>
      <c r="AK74" s="44" t="str">
        <f t="shared" si="61"/>
        <v/>
      </c>
      <c r="AL74" s="44" t="str">
        <f t="shared" si="62"/>
        <v/>
      </c>
      <c r="AM74" s="44" t="str">
        <f t="shared" si="63"/>
        <v/>
      </c>
      <c r="AN74" s="44" t="str">
        <f t="shared" si="64"/>
        <v/>
      </c>
      <c r="AO74" s="44" t="str">
        <f t="shared" si="65"/>
        <v/>
      </c>
      <c r="AP74" s="44" t="str">
        <f t="shared" si="66"/>
        <v/>
      </c>
      <c r="AQ74" s="44" t="str">
        <f t="shared" si="67"/>
        <v/>
      </c>
      <c r="AR74" s="25" t="str">
        <f t="shared" si="68"/>
        <v/>
      </c>
    </row>
    <row r="75" spans="1:44" x14ac:dyDescent="0.35">
      <c r="A75" s="25"/>
      <c r="B75" s="25"/>
      <c r="C75" s="25"/>
      <c r="D75" s="25"/>
      <c r="E75" s="25"/>
      <c r="F75" s="25"/>
      <c r="G75" s="25"/>
      <c r="H75" s="25"/>
      <c r="I75" s="25"/>
      <c r="J75" s="25"/>
      <c r="K75" s="25"/>
      <c r="L75" s="25"/>
      <c r="M75" s="25"/>
      <c r="N75" s="25"/>
      <c r="O75" s="25"/>
      <c r="P75" s="25"/>
      <c r="Q75" s="25" t="str">
        <f t="shared" si="46"/>
        <v/>
      </c>
      <c r="R75" s="25" t="str">
        <f t="shared" si="47"/>
        <v/>
      </c>
      <c r="S75" s="25" t="str">
        <f t="shared" si="48"/>
        <v/>
      </c>
      <c r="T75" s="25" t="str">
        <f t="shared" si="49"/>
        <v/>
      </c>
      <c r="U75" s="25" t="str">
        <f t="shared" si="50"/>
        <v/>
      </c>
      <c r="V75" s="25" t="str">
        <f t="shared" si="51"/>
        <v/>
      </c>
      <c r="W75" s="25" t="str">
        <f t="shared" si="52"/>
        <v/>
      </c>
      <c r="X75" s="25" t="str">
        <f t="shared" si="53"/>
        <v/>
      </c>
      <c r="Y75" s="25" t="str">
        <f t="shared" si="54"/>
        <v/>
      </c>
      <c r="Z75" s="35" t="str">
        <f>IF(COUNTA(E75:P75)=0,"",((Q75*Instellingen!$B$5)+(S75*Instellingen!$B$6)+(R75*Instellingen!$B$7)+(T75*Instellingen!$B$9)+(U75*Instellingen!$B$10)+(V75*Instellingen!$B$11)+(W75*Instellingen!$B$12)+(X75*Instellingen!$B$13)+(Y75*Instellingen!$B$14))/(5*SUM(Instellingen!$B$5:$B$14)))</f>
        <v/>
      </c>
      <c r="AA75" s="35" t="str">
        <f t="shared" si="55"/>
        <v/>
      </c>
      <c r="AB75" s="25" t="str">
        <f>IF(COUNTA(E75:P75)=0,"",IF(OR(I75="Ingemetseld",I75="Houten kozijn - niet volledig droog",M75="Niet geschikt",AND(H75="Hout",I75&lt;&gt;"Houten kozijn - droog en losmaakbaar"),AND(I75="Houten kozijn - droog en losmaakbaar",H75&lt;&gt;"Hout"),AND(H75="Hout",Q75&lt;5)),"NO-GO (los deurblad)",IF(AND(AA75&gt;=Instellingen!$E$6,O75="Ja",P75="Ja"),"GO",IF(AA75&gt;=Instellingen!$E$7,"GO met aanpassingen",IF(AA75&gt;=Instellingen!$E$9,"HOLD","NO-GO (los deurblad)")))))</f>
        <v/>
      </c>
      <c r="AC75" s="36" t="str">
        <f t="shared" si="56"/>
        <v/>
      </c>
      <c r="AD75" s="36" t="str">
        <f t="shared" si="57"/>
        <v/>
      </c>
      <c r="AE75" s="37" t="str">
        <f>IF(AD75="","",AD75*Instellingen!$E$17)</f>
        <v/>
      </c>
      <c r="AF75" s="37" t="str">
        <f>IF(J75="","",IF(J75="Ja",Instellingen!$E$18,IF(J75="Nee",Instellingen!$E$19,"")))</f>
        <v/>
      </c>
      <c r="AG75" s="37" t="str">
        <f>IF(OR(AF75="",COUNTA(E75:P75)=0),"",ROUND(AF75*Instellingen!$E$21,0))</f>
        <v/>
      </c>
      <c r="AH75" s="37" t="str">
        <f t="shared" si="58"/>
        <v/>
      </c>
      <c r="AI75" s="25" t="str">
        <f t="shared" si="59"/>
        <v/>
      </c>
      <c r="AJ75" s="44" t="str">
        <f t="shared" si="60"/>
        <v/>
      </c>
      <c r="AK75" s="44" t="str">
        <f t="shared" si="61"/>
        <v/>
      </c>
      <c r="AL75" s="44" t="str">
        <f t="shared" si="62"/>
        <v/>
      </c>
      <c r="AM75" s="44" t="str">
        <f t="shared" si="63"/>
        <v/>
      </c>
      <c r="AN75" s="44" t="str">
        <f t="shared" si="64"/>
        <v/>
      </c>
      <c r="AO75" s="44" t="str">
        <f t="shared" si="65"/>
        <v/>
      </c>
      <c r="AP75" s="44" t="str">
        <f t="shared" si="66"/>
        <v/>
      </c>
      <c r="AQ75" s="44" t="str">
        <f t="shared" si="67"/>
        <v/>
      </c>
      <c r="AR75" s="25" t="str">
        <f t="shared" si="68"/>
        <v/>
      </c>
    </row>
    <row r="76" spans="1:44" x14ac:dyDescent="0.35">
      <c r="A76" s="25"/>
      <c r="B76" s="25"/>
      <c r="C76" s="25"/>
      <c r="D76" s="25"/>
      <c r="E76" s="25"/>
      <c r="F76" s="25"/>
      <c r="G76" s="25"/>
      <c r="H76" s="25"/>
      <c r="I76" s="25"/>
      <c r="J76" s="25"/>
      <c r="K76" s="25"/>
      <c r="L76" s="25"/>
      <c r="M76" s="25"/>
      <c r="N76" s="25"/>
      <c r="O76" s="25"/>
      <c r="P76" s="25"/>
      <c r="Q76" s="25" t="str">
        <f t="shared" si="46"/>
        <v/>
      </c>
      <c r="R76" s="25" t="str">
        <f t="shared" si="47"/>
        <v/>
      </c>
      <c r="S76" s="25" t="str">
        <f t="shared" si="48"/>
        <v/>
      </c>
      <c r="T76" s="25" t="str">
        <f t="shared" si="49"/>
        <v/>
      </c>
      <c r="U76" s="25" t="str">
        <f t="shared" si="50"/>
        <v/>
      </c>
      <c r="V76" s="25" t="str">
        <f t="shared" si="51"/>
        <v/>
      </c>
      <c r="W76" s="25" t="str">
        <f t="shared" si="52"/>
        <v/>
      </c>
      <c r="X76" s="25" t="str">
        <f t="shared" si="53"/>
        <v/>
      </c>
      <c r="Y76" s="25" t="str">
        <f t="shared" si="54"/>
        <v/>
      </c>
      <c r="Z76" s="35" t="str">
        <f>IF(COUNTA(E76:P76)=0,"",((Q76*Instellingen!$B$5)+(S76*Instellingen!$B$6)+(R76*Instellingen!$B$7)+(T76*Instellingen!$B$9)+(U76*Instellingen!$B$10)+(V76*Instellingen!$B$11)+(W76*Instellingen!$B$12)+(X76*Instellingen!$B$13)+(Y76*Instellingen!$B$14))/(5*SUM(Instellingen!$B$5:$B$14)))</f>
        <v/>
      </c>
      <c r="AA76" s="35" t="str">
        <f t="shared" si="55"/>
        <v/>
      </c>
      <c r="AB76" s="25" t="str">
        <f>IF(COUNTA(E76:P76)=0,"",IF(OR(I76="Ingemetseld",I76="Houten kozijn - niet volledig droog",M76="Niet geschikt",AND(H76="Hout",I76&lt;&gt;"Houten kozijn - droog en losmaakbaar"),AND(I76="Houten kozijn - droog en losmaakbaar",H76&lt;&gt;"Hout"),AND(H76="Hout",Q76&lt;5)),"NO-GO (los deurblad)",IF(AND(AA76&gt;=Instellingen!$E$6,O76="Ja",P76="Ja"),"GO",IF(AA76&gt;=Instellingen!$E$7,"GO met aanpassingen",IF(AA76&gt;=Instellingen!$E$9,"HOLD","NO-GO (los deurblad)")))))</f>
        <v/>
      </c>
      <c r="AC76" s="36" t="str">
        <f t="shared" si="56"/>
        <v/>
      </c>
      <c r="AD76" s="36" t="str">
        <f t="shared" si="57"/>
        <v/>
      </c>
      <c r="AE76" s="37" t="str">
        <f>IF(AD76="","",AD76*Instellingen!$E$17)</f>
        <v/>
      </c>
      <c r="AF76" s="37" t="str">
        <f>IF(J76="","",IF(J76="Ja",Instellingen!$E$18,IF(J76="Nee",Instellingen!$E$19,"")))</f>
        <v/>
      </c>
      <c r="AG76" s="37" t="str">
        <f>IF(OR(AF76="",COUNTA(E76:P76)=0),"",ROUND(AF76*Instellingen!$E$21,0))</f>
        <v/>
      </c>
      <c r="AH76" s="37" t="str">
        <f t="shared" si="58"/>
        <v/>
      </c>
      <c r="AI76" s="25" t="str">
        <f t="shared" si="59"/>
        <v/>
      </c>
      <c r="AJ76" s="44" t="str">
        <f t="shared" si="60"/>
        <v/>
      </c>
      <c r="AK76" s="44" t="str">
        <f t="shared" si="61"/>
        <v/>
      </c>
      <c r="AL76" s="44" t="str">
        <f t="shared" si="62"/>
        <v/>
      </c>
      <c r="AM76" s="44" t="str">
        <f t="shared" si="63"/>
        <v/>
      </c>
      <c r="AN76" s="44" t="str">
        <f t="shared" si="64"/>
        <v/>
      </c>
      <c r="AO76" s="44" t="str">
        <f t="shared" si="65"/>
        <v/>
      </c>
      <c r="AP76" s="44" t="str">
        <f t="shared" si="66"/>
        <v/>
      </c>
      <c r="AQ76" s="44" t="str">
        <f t="shared" si="67"/>
        <v/>
      </c>
      <c r="AR76" s="25" t="str">
        <f t="shared" si="68"/>
        <v/>
      </c>
    </row>
    <row r="77" spans="1:44" x14ac:dyDescent="0.35">
      <c r="A77" s="25"/>
      <c r="B77" s="25"/>
      <c r="C77" s="25"/>
      <c r="D77" s="25"/>
      <c r="E77" s="25"/>
      <c r="F77" s="25"/>
      <c r="G77" s="25"/>
      <c r="H77" s="25"/>
      <c r="I77" s="25"/>
      <c r="J77" s="25"/>
      <c r="K77" s="25"/>
      <c r="L77" s="25"/>
      <c r="M77" s="25"/>
      <c r="N77" s="25"/>
      <c r="O77" s="25"/>
      <c r="P77" s="25"/>
      <c r="Q77" s="25" t="str">
        <f t="shared" si="46"/>
        <v/>
      </c>
      <c r="R77" s="25" t="str">
        <f t="shared" si="47"/>
        <v/>
      </c>
      <c r="S77" s="25" t="str">
        <f t="shared" si="48"/>
        <v/>
      </c>
      <c r="T77" s="25" t="str">
        <f t="shared" si="49"/>
        <v/>
      </c>
      <c r="U77" s="25" t="str">
        <f t="shared" si="50"/>
        <v/>
      </c>
      <c r="V77" s="25" t="str">
        <f t="shared" si="51"/>
        <v/>
      </c>
      <c r="W77" s="25" t="str">
        <f t="shared" si="52"/>
        <v/>
      </c>
      <c r="X77" s="25" t="str">
        <f t="shared" si="53"/>
        <v/>
      </c>
      <c r="Y77" s="25" t="str">
        <f t="shared" si="54"/>
        <v/>
      </c>
      <c r="Z77" s="35" t="str">
        <f>IF(COUNTA(E77:P77)=0,"",((Q77*Instellingen!$B$5)+(S77*Instellingen!$B$6)+(R77*Instellingen!$B$7)+(T77*Instellingen!$B$9)+(U77*Instellingen!$B$10)+(V77*Instellingen!$B$11)+(W77*Instellingen!$B$12)+(X77*Instellingen!$B$13)+(Y77*Instellingen!$B$14))/(5*SUM(Instellingen!$B$5:$B$14)))</f>
        <v/>
      </c>
      <c r="AA77" s="35" t="str">
        <f t="shared" si="55"/>
        <v/>
      </c>
      <c r="AB77" s="25" t="str">
        <f>IF(COUNTA(E77:P77)=0,"",IF(OR(I77="Ingemetseld",I77="Houten kozijn - niet volledig droog",M77="Niet geschikt",AND(H77="Hout",I77&lt;&gt;"Houten kozijn - droog en losmaakbaar"),AND(I77="Houten kozijn - droog en losmaakbaar",H77&lt;&gt;"Hout"),AND(H77="Hout",Q77&lt;5)),"NO-GO (los deurblad)",IF(AND(AA77&gt;=Instellingen!$E$6,O77="Ja",P77="Ja"),"GO",IF(AA77&gt;=Instellingen!$E$7,"GO met aanpassingen",IF(AA77&gt;=Instellingen!$E$9,"HOLD","NO-GO (los deurblad)")))))</f>
        <v/>
      </c>
      <c r="AC77" s="36" t="str">
        <f t="shared" si="56"/>
        <v/>
      </c>
      <c r="AD77" s="36" t="str">
        <f t="shared" si="57"/>
        <v/>
      </c>
      <c r="AE77" s="37" t="str">
        <f>IF(AD77="","",AD77*Instellingen!$E$17)</f>
        <v/>
      </c>
      <c r="AF77" s="37" t="str">
        <f>IF(J77="","",IF(J77="Ja",Instellingen!$E$18,IF(J77="Nee",Instellingen!$E$19,"")))</f>
        <v/>
      </c>
      <c r="AG77" s="37" t="str">
        <f>IF(OR(AF77="",COUNTA(E77:P77)=0),"",ROUND(AF77*Instellingen!$E$21,0))</f>
        <v/>
      </c>
      <c r="AH77" s="37" t="str">
        <f t="shared" si="58"/>
        <v/>
      </c>
      <c r="AI77" s="25" t="str">
        <f t="shared" si="59"/>
        <v/>
      </c>
      <c r="AJ77" s="44" t="str">
        <f t="shared" si="60"/>
        <v/>
      </c>
      <c r="AK77" s="44" t="str">
        <f t="shared" si="61"/>
        <v/>
      </c>
      <c r="AL77" s="44" t="str">
        <f t="shared" si="62"/>
        <v/>
      </c>
      <c r="AM77" s="44" t="str">
        <f t="shared" si="63"/>
        <v/>
      </c>
      <c r="AN77" s="44" t="str">
        <f t="shared" si="64"/>
        <v/>
      </c>
      <c r="AO77" s="44" t="str">
        <f t="shared" si="65"/>
        <v/>
      </c>
      <c r="AP77" s="44" t="str">
        <f t="shared" si="66"/>
        <v/>
      </c>
      <c r="AQ77" s="44" t="str">
        <f t="shared" si="67"/>
        <v/>
      </c>
      <c r="AR77" s="25" t="str">
        <f t="shared" si="68"/>
        <v/>
      </c>
    </row>
    <row r="78" spans="1:44" x14ac:dyDescent="0.35">
      <c r="A78" s="25"/>
      <c r="B78" s="25"/>
      <c r="C78" s="25"/>
      <c r="D78" s="25"/>
      <c r="E78" s="25"/>
      <c r="F78" s="25"/>
      <c r="G78" s="25"/>
      <c r="H78" s="25"/>
      <c r="I78" s="25"/>
      <c r="J78" s="25"/>
      <c r="K78" s="25"/>
      <c r="L78" s="25"/>
      <c r="M78" s="25"/>
      <c r="N78" s="25"/>
      <c r="O78" s="25"/>
      <c r="P78" s="25"/>
      <c r="Q78" s="25" t="str">
        <f t="shared" si="46"/>
        <v/>
      </c>
      <c r="R78" s="25" t="str">
        <f t="shared" si="47"/>
        <v/>
      </c>
      <c r="S78" s="25" t="str">
        <f t="shared" si="48"/>
        <v/>
      </c>
      <c r="T78" s="25" t="str">
        <f t="shared" si="49"/>
        <v/>
      </c>
      <c r="U78" s="25" t="str">
        <f t="shared" si="50"/>
        <v/>
      </c>
      <c r="V78" s="25" t="str">
        <f t="shared" si="51"/>
        <v/>
      </c>
      <c r="W78" s="25" t="str">
        <f t="shared" si="52"/>
        <v/>
      </c>
      <c r="X78" s="25" t="str">
        <f t="shared" si="53"/>
        <v/>
      </c>
      <c r="Y78" s="25" t="str">
        <f t="shared" si="54"/>
        <v/>
      </c>
      <c r="Z78" s="35" t="str">
        <f>IF(COUNTA(E78:P78)=0,"",((Q78*Instellingen!$B$5)+(S78*Instellingen!$B$6)+(R78*Instellingen!$B$7)+(T78*Instellingen!$B$9)+(U78*Instellingen!$B$10)+(V78*Instellingen!$B$11)+(W78*Instellingen!$B$12)+(X78*Instellingen!$B$13)+(Y78*Instellingen!$B$14))/(5*SUM(Instellingen!$B$5:$B$14)))</f>
        <v/>
      </c>
      <c r="AA78" s="35" t="str">
        <f t="shared" si="55"/>
        <v/>
      </c>
      <c r="AB78" s="25" t="str">
        <f>IF(COUNTA(E78:P78)=0,"",IF(OR(I78="Ingemetseld",I78="Houten kozijn - niet volledig droog",M78="Niet geschikt",AND(H78="Hout",I78&lt;&gt;"Houten kozijn - droog en losmaakbaar"),AND(I78="Houten kozijn - droog en losmaakbaar",H78&lt;&gt;"Hout"),AND(H78="Hout",Q78&lt;5)),"NO-GO (los deurblad)",IF(AND(AA78&gt;=Instellingen!$E$6,O78="Ja",P78="Ja"),"GO",IF(AA78&gt;=Instellingen!$E$7,"GO met aanpassingen",IF(AA78&gt;=Instellingen!$E$9,"HOLD","NO-GO (los deurblad)")))))</f>
        <v/>
      </c>
      <c r="AC78" s="36" t="str">
        <f t="shared" si="56"/>
        <v/>
      </c>
      <c r="AD78" s="36" t="str">
        <f t="shared" si="57"/>
        <v/>
      </c>
      <c r="AE78" s="37" t="str">
        <f>IF(AD78="","",AD78*Instellingen!$E$17)</f>
        <v/>
      </c>
      <c r="AF78" s="37" t="str">
        <f>IF(J78="","",IF(J78="Ja",Instellingen!$E$18,IF(J78="Nee",Instellingen!$E$19,"")))</f>
        <v/>
      </c>
      <c r="AG78" s="37" t="str">
        <f>IF(OR(AF78="",COUNTA(E78:P78)=0),"",ROUND(AF78*Instellingen!$E$21,0))</f>
        <v/>
      </c>
      <c r="AH78" s="37" t="str">
        <f t="shared" si="58"/>
        <v/>
      </c>
      <c r="AI78" s="25" t="str">
        <f t="shared" si="59"/>
        <v/>
      </c>
      <c r="AJ78" s="44" t="str">
        <f t="shared" si="60"/>
        <v/>
      </c>
      <c r="AK78" s="44" t="str">
        <f t="shared" si="61"/>
        <v/>
      </c>
      <c r="AL78" s="44" t="str">
        <f t="shared" si="62"/>
        <v/>
      </c>
      <c r="AM78" s="44" t="str">
        <f t="shared" si="63"/>
        <v/>
      </c>
      <c r="AN78" s="44" t="str">
        <f t="shared" si="64"/>
        <v/>
      </c>
      <c r="AO78" s="44" t="str">
        <f t="shared" si="65"/>
        <v/>
      </c>
      <c r="AP78" s="44" t="str">
        <f t="shared" si="66"/>
        <v/>
      </c>
      <c r="AQ78" s="44" t="str">
        <f t="shared" si="67"/>
        <v/>
      </c>
      <c r="AR78" s="25" t="str">
        <f t="shared" si="68"/>
        <v/>
      </c>
    </row>
    <row r="79" spans="1:44" x14ac:dyDescent="0.35">
      <c r="A79" s="25"/>
      <c r="B79" s="25"/>
      <c r="C79" s="25"/>
      <c r="D79" s="25"/>
      <c r="E79" s="25"/>
      <c r="F79" s="25"/>
      <c r="G79" s="25"/>
      <c r="H79" s="25"/>
      <c r="I79" s="25"/>
      <c r="J79" s="25"/>
      <c r="K79" s="25"/>
      <c r="L79" s="25"/>
      <c r="M79" s="25"/>
      <c r="N79" s="25"/>
      <c r="O79" s="25"/>
      <c r="P79" s="25"/>
      <c r="Q79" s="25" t="str">
        <f t="shared" si="46"/>
        <v/>
      </c>
      <c r="R79" s="25" t="str">
        <f t="shared" si="47"/>
        <v/>
      </c>
      <c r="S79" s="25" t="str">
        <f t="shared" si="48"/>
        <v/>
      </c>
      <c r="T79" s="25" t="str">
        <f t="shared" si="49"/>
        <v/>
      </c>
      <c r="U79" s="25" t="str">
        <f t="shared" si="50"/>
        <v/>
      </c>
      <c r="V79" s="25" t="str">
        <f t="shared" si="51"/>
        <v/>
      </c>
      <c r="W79" s="25" t="str">
        <f t="shared" si="52"/>
        <v/>
      </c>
      <c r="X79" s="25" t="str">
        <f t="shared" si="53"/>
        <v/>
      </c>
      <c r="Y79" s="25" t="str">
        <f t="shared" si="54"/>
        <v/>
      </c>
      <c r="Z79" s="35" t="str">
        <f>IF(COUNTA(E79:P79)=0,"",((Q79*Instellingen!$B$5)+(S79*Instellingen!$B$6)+(R79*Instellingen!$B$7)+(T79*Instellingen!$B$9)+(U79*Instellingen!$B$10)+(V79*Instellingen!$B$11)+(W79*Instellingen!$B$12)+(X79*Instellingen!$B$13)+(Y79*Instellingen!$B$14))/(5*SUM(Instellingen!$B$5:$B$14)))</f>
        <v/>
      </c>
      <c r="AA79" s="35" t="str">
        <f t="shared" si="55"/>
        <v/>
      </c>
      <c r="AB79" s="25" t="str">
        <f>IF(COUNTA(E79:P79)=0,"",IF(OR(I79="Ingemetseld",I79="Houten kozijn - niet volledig droog",M79="Niet geschikt",AND(H79="Hout",I79&lt;&gt;"Houten kozijn - droog en losmaakbaar"),AND(I79="Houten kozijn - droog en losmaakbaar",H79&lt;&gt;"Hout"),AND(H79="Hout",Q79&lt;5)),"NO-GO (los deurblad)",IF(AND(AA79&gt;=Instellingen!$E$6,O79="Ja",P79="Ja"),"GO",IF(AA79&gt;=Instellingen!$E$7,"GO met aanpassingen",IF(AA79&gt;=Instellingen!$E$9,"HOLD","NO-GO (los deurblad)")))))</f>
        <v/>
      </c>
      <c r="AC79" s="36" t="str">
        <f t="shared" si="56"/>
        <v/>
      </c>
      <c r="AD79" s="36" t="str">
        <f t="shared" si="57"/>
        <v/>
      </c>
      <c r="AE79" s="37" t="str">
        <f>IF(AD79="","",AD79*Instellingen!$E$17)</f>
        <v/>
      </c>
      <c r="AF79" s="37" t="str">
        <f>IF(J79="","",IF(J79="Ja",Instellingen!$E$18,IF(J79="Nee",Instellingen!$E$19,"")))</f>
        <v/>
      </c>
      <c r="AG79" s="37" t="str">
        <f>IF(OR(AF79="",COUNTA(E79:P79)=0),"",ROUND(AF79*Instellingen!$E$21,0))</f>
        <v/>
      </c>
      <c r="AH79" s="37" t="str">
        <f t="shared" si="58"/>
        <v/>
      </c>
      <c r="AI79" s="25" t="str">
        <f t="shared" si="59"/>
        <v/>
      </c>
      <c r="AJ79" s="44" t="str">
        <f t="shared" si="60"/>
        <v/>
      </c>
      <c r="AK79" s="44" t="str">
        <f t="shared" si="61"/>
        <v/>
      </c>
      <c r="AL79" s="44" t="str">
        <f t="shared" si="62"/>
        <v/>
      </c>
      <c r="AM79" s="44" t="str">
        <f t="shared" si="63"/>
        <v/>
      </c>
      <c r="AN79" s="44" t="str">
        <f t="shared" si="64"/>
        <v/>
      </c>
      <c r="AO79" s="44" t="str">
        <f t="shared" si="65"/>
        <v/>
      </c>
      <c r="AP79" s="44" t="str">
        <f t="shared" si="66"/>
        <v/>
      </c>
      <c r="AQ79" s="44" t="str">
        <f t="shared" si="67"/>
        <v/>
      </c>
      <c r="AR79" s="25" t="str">
        <f t="shared" si="68"/>
        <v/>
      </c>
    </row>
    <row r="80" spans="1:44" x14ac:dyDescent="0.35">
      <c r="A80" s="25"/>
      <c r="B80" s="25"/>
      <c r="C80" s="25"/>
      <c r="D80" s="25"/>
      <c r="E80" s="25"/>
      <c r="F80" s="25"/>
      <c r="G80" s="25"/>
      <c r="H80" s="25"/>
      <c r="I80" s="25"/>
      <c r="J80" s="25"/>
      <c r="K80" s="25"/>
      <c r="L80" s="25"/>
      <c r="M80" s="25"/>
      <c r="N80" s="25"/>
      <c r="O80" s="25"/>
      <c r="P80" s="25"/>
      <c r="Q80" s="25" t="str">
        <f t="shared" si="46"/>
        <v/>
      </c>
      <c r="R80" s="25" t="str">
        <f t="shared" si="47"/>
        <v/>
      </c>
      <c r="S80" s="25" t="str">
        <f t="shared" si="48"/>
        <v/>
      </c>
      <c r="T80" s="25" t="str">
        <f t="shared" si="49"/>
        <v/>
      </c>
      <c r="U80" s="25" t="str">
        <f t="shared" si="50"/>
        <v/>
      </c>
      <c r="V80" s="25" t="str">
        <f t="shared" si="51"/>
        <v/>
      </c>
      <c r="W80" s="25" t="str">
        <f t="shared" si="52"/>
        <v/>
      </c>
      <c r="X80" s="25" t="str">
        <f t="shared" si="53"/>
        <v/>
      </c>
      <c r="Y80" s="25" t="str">
        <f t="shared" si="54"/>
        <v/>
      </c>
      <c r="Z80" s="35" t="str">
        <f>IF(COUNTA(E80:P80)=0,"",((Q80*Instellingen!$B$5)+(S80*Instellingen!$B$6)+(R80*Instellingen!$B$7)+(T80*Instellingen!$B$9)+(U80*Instellingen!$B$10)+(V80*Instellingen!$B$11)+(W80*Instellingen!$B$12)+(X80*Instellingen!$B$13)+(Y80*Instellingen!$B$14))/(5*SUM(Instellingen!$B$5:$B$14)))</f>
        <v/>
      </c>
      <c r="AA80" s="35" t="str">
        <f t="shared" si="55"/>
        <v/>
      </c>
      <c r="AB80" s="25" t="str">
        <f>IF(COUNTA(E80:P80)=0,"",IF(OR(I80="Ingemetseld",I80="Houten kozijn - niet volledig droog",M80="Niet geschikt",AND(H80="Hout",I80&lt;&gt;"Houten kozijn - droog en losmaakbaar"),AND(I80="Houten kozijn - droog en losmaakbaar",H80&lt;&gt;"Hout"),AND(H80="Hout",Q80&lt;5)),"NO-GO (los deurblad)",IF(AND(AA80&gt;=Instellingen!$E$6,O80="Ja",P80="Ja"),"GO",IF(AA80&gt;=Instellingen!$E$7,"GO met aanpassingen",IF(AA80&gt;=Instellingen!$E$9,"HOLD","NO-GO (los deurblad)")))))</f>
        <v/>
      </c>
      <c r="AC80" s="36" t="str">
        <f t="shared" si="56"/>
        <v/>
      </c>
      <c r="AD80" s="36" t="str">
        <f t="shared" si="57"/>
        <v/>
      </c>
      <c r="AE80" s="37" t="str">
        <f>IF(AD80="","",AD80*Instellingen!$E$17)</f>
        <v/>
      </c>
      <c r="AF80" s="37" t="str">
        <f>IF(J80="","",IF(J80="Ja",Instellingen!$E$18,IF(J80="Nee",Instellingen!$E$19,"")))</f>
        <v/>
      </c>
      <c r="AG80" s="37" t="str">
        <f>IF(OR(AF80="",COUNTA(E80:P80)=0),"",ROUND(AF80*Instellingen!$E$21,0))</f>
        <v/>
      </c>
      <c r="AH80" s="37" t="str">
        <f t="shared" si="58"/>
        <v/>
      </c>
      <c r="AI80" s="25" t="str">
        <f t="shared" si="59"/>
        <v/>
      </c>
      <c r="AJ80" s="44" t="str">
        <f t="shared" si="60"/>
        <v/>
      </c>
      <c r="AK80" s="44" t="str">
        <f t="shared" si="61"/>
        <v/>
      </c>
      <c r="AL80" s="44" t="str">
        <f t="shared" si="62"/>
        <v/>
      </c>
      <c r="AM80" s="44" t="str">
        <f t="shared" si="63"/>
        <v/>
      </c>
      <c r="AN80" s="44" t="str">
        <f t="shared" si="64"/>
        <v/>
      </c>
      <c r="AO80" s="44" t="str">
        <f t="shared" si="65"/>
        <v/>
      </c>
      <c r="AP80" s="44" t="str">
        <f t="shared" si="66"/>
        <v/>
      </c>
      <c r="AQ80" s="44" t="str">
        <f t="shared" si="67"/>
        <v/>
      </c>
      <c r="AR80" s="25" t="str">
        <f t="shared" si="68"/>
        <v/>
      </c>
    </row>
    <row r="81" spans="1:44" x14ac:dyDescent="0.35">
      <c r="A81" s="25"/>
      <c r="B81" s="25"/>
      <c r="C81" s="25"/>
      <c r="D81" s="25"/>
      <c r="E81" s="25"/>
      <c r="F81" s="25"/>
      <c r="G81" s="25"/>
      <c r="H81" s="25"/>
      <c r="I81" s="25"/>
      <c r="J81" s="25"/>
      <c r="K81" s="25"/>
      <c r="L81" s="25"/>
      <c r="M81" s="25"/>
      <c r="N81" s="25"/>
      <c r="O81" s="25"/>
      <c r="P81" s="25"/>
      <c r="Q81" s="25" t="str">
        <f t="shared" si="46"/>
        <v/>
      </c>
      <c r="R81" s="25" t="str">
        <f t="shared" si="47"/>
        <v/>
      </c>
      <c r="S81" s="25" t="str">
        <f t="shared" si="48"/>
        <v/>
      </c>
      <c r="T81" s="25" t="str">
        <f t="shared" si="49"/>
        <v/>
      </c>
      <c r="U81" s="25" t="str">
        <f t="shared" si="50"/>
        <v/>
      </c>
      <c r="V81" s="25" t="str">
        <f t="shared" si="51"/>
        <v/>
      </c>
      <c r="W81" s="25" t="str">
        <f t="shared" si="52"/>
        <v/>
      </c>
      <c r="X81" s="25" t="str">
        <f t="shared" si="53"/>
        <v/>
      </c>
      <c r="Y81" s="25" t="str">
        <f t="shared" si="54"/>
        <v/>
      </c>
      <c r="Z81" s="35" t="str">
        <f>IF(COUNTA(E81:P81)=0,"",((Q81*Instellingen!$B$5)+(S81*Instellingen!$B$6)+(R81*Instellingen!$B$7)+(T81*Instellingen!$B$9)+(U81*Instellingen!$B$10)+(V81*Instellingen!$B$11)+(W81*Instellingen!$B$12)+(X81*Instellingen!$B$13)+(Y81*Instellingen!$B$14))/(5*SUM(Instellingen!$B$5:$B$14)))</f>
        <v/>
      </c>
      <c r="AA81" s="35" t="str">
        <f t="shared" si="55"/>
        <v/>
      </c>
      <c r="AB81" s="25" t="str">
        <f>IF(COUNTA(E81:P81)=0,"",IF(OR(I81="Ingemetseld",I81="Houten kozijn - niet volledig droog",M81="Niet geschikt",AND(H81="Hout",I81&lt;&gt;"Houten kozijn - droog en losmaakbaar"),AND(I81="Houten kozijn - droog en losmaakbaar",H81&lt;&gt;"Hout"),AND(H81="Hout",Q81&lt;5)),"NO-GO (los deurblad)",IF(AND(AA81&gt;=Instellingen!$E$6,O81="Ja",P81="Ja"),"GO",IF(AA81&gt;=Instellingen!$E$7,"GO met aanpassingen",IF(AA81&gt;=Instellingen!$E$9,"HOLD","NO-GO (los deurblad)")))))</f>
        <v/>
      </c>
      <c r="AC81" s="36" t="str">
        <f t="shared" si="56"/>
        <v/>
      </c>
      <c r="AD81" s="36" t="str">
        <f t="shared" si="57"/>
        <v/>
      </c>
      <c r="AE81" s="37" t="str">
        <f>IF(AD81="","",AD81*Instellingen!$E$17)</f>
        <v/>
      </c>
      <c r="AF81" s="37" t="str">
        <f>IF(J81="","",IF(J81="Ja",Instellingen!$E$18,IF(J81="Nee",Instellingen!$E$19,"")))</f>
        <v/>
      </c>
      <c r="AG81" s="37" t="str">
        <f>IF(OR(AF81="",COUNTA(E81:P81)=0),"",ROUND(AF81*Instellingen!$E$21,0))</f>
        <v/>
      </c>
      <c r="AH81" s="37" t="str">
        <f t="shared" si="58"/>
        <v/>
      </c>
      <c r="AI81" s="25" t="str">
        <f t="shared" si="59"/>
        <v/>
      </c>
      <c r="AJ81" s="44" t="str">
        <f t="shared" si="60"/>
        <v/>
      </c>
      <c r="AK81" s="44" t="str">
        <f t="shared" si="61"/>
        <v/>
      </c>
      <c r="AL81" s="44" t="str">
        <f t="shared" si="62"/>
        <v/>
      </c>
      <c r="AM81" s="44" t="str">
        <f t="shared" si="63"/>
        <v/>
      </c>
      <c r="AN81" s="44" t="str">
        <f t="shared" si="64"/>
        <v/>
      </c>
      <c r="AO81" s="44" t="str">
        <f t="shared" si="65"/>
        <v/>
      </c>
      <c r="AP81" s="44" t="str">
        <f t="shared" si="66"/>
        <v/>
      </c>
      <c r="AQ81" s="44" t="str">
        <f t="shared" si="67"/>
        <v/>
      </c>
      <c r="AR81" s="25" t="str">
        <f t="shared" si="68"/>
        <v/>
      </c>
    </row>
    <row r="82" spans="1:44" x14ac:dyDescent="0.35">
      <c r="A82" s="25"/>
      <c r="B82" s="25"/>
      <c r="C82" s="25"/>
      <c r="D82" s="25"/>
      <c r="E82" s="25"/>
      <c r="F82" s="25"/>
      <c r="G82" s="25"/>
      <c r="H82" s="25"/>
      <c r="I82" s="25"/>
      <c r="J82" s="25"/>
      <c r="K82" s="25"/>
      <c r="L82" s="25"/>
      <c r="M82" s="25"/>
      <c r="N82" s="25"/>
      <c r="O82" s="25"/>
      <c r="P82" s="25"/>
      <c r="Q82" s="25" t="str">
        <f t="shared" si="46"/>
        <v/>
      </c>
      <c r="R82" s="25" t="str">
        <f t="shared" si="47"/>
        <v/>
      </c>
      <c r="S82" s="25" t="str">
        <f t="shared" si="48"/>
        <v/>
      </c>
      <c r="T82" s="25" t="str">
        <f t="shared" si="49"/>
        <v/>
      </c>
      <c r="U82" s="25" t="str">
        <f t="shared" si="50"/>
        <v/>
      </c>
      <c r="V82" s="25" t="str">
        <f t="shared" si="51"/>
        <v/>
      </c>
      <c r="W82" s="25" t="str">
        <f t="shared" si="52"/>
        <v/>
      </c>
      <c r="X82" s="25" t="str">
        <f t="shared" si="53"/>
        <v/>
      </c>
      <c r="Y82" s="25" t="str">
        <f t="shared" si="54"/>
        <v/>
      </c>
      <c r="Z82" s="35" t="str">
        <f>IF(COUNTA(E82:P82)=0,"",((Q82*Instellingen!$B$5)+(S82*Instellingen!$B$6)+(R82*Instellingen!$B$7)+(T82*Instellingen!$B$9)+(U82*Instellingen!$B$10)+(V82*Instellingen!$B$11)+(W82*Instellingen!$B$12)+(X82*Instellingen!$B$13)+(Y82*Instellingen!$B$14))/(5*SUM(Instellingen!$B$5:$B$14)))</f>
        <v/>
      </c>
      <c r="AA82" s="35" t="str">
        <f t="shared" si="55"/>
        <v/>
      </c>
      <c r="AB82" s="25" t="str">
        <f>IF(COUNTA(E82:P82)=0,"",IF(OR(I82="Ingemetseld",I82="Houten kozijn - niet volledig droog",M82="Niet geschikt",AND(H82="Hout",I82&lt;&gt;"Houten kozijn - droog en losmaakbaar"),AND(I82="Houten kozijn - droog en losmaakbaar",H82&lt;&gt;"Hout"),AND(H82="Hout",Q82&lt;5)),"NO-GO (los deurblad)",IF(AND(AA82&gt;=Instellingen!$E$6,O82="Ja",P82="Ja"),"GO",IF(AA82&gt;=Instellingen!$E$7,"GO met aanpassingen",IF(AA82&gt;=Instellingen!$E$9,"HOLD","NO-GO (los deurblad)")))))</f>
        <v/>
      </c>
      <c r="AC82" s="36" t="str">
        <f t="shared" si="56"/>
        <v/>
      </c>
      <c r="AD82" s="36" t="str">
        <f t="shared" si="57"/>
        <v/>
      </c>
      <c r="AE82" s="37" t="str">
        <f>IF(AD82="","",AD82*Instellingen!$E$17)</f>
        <v/>
      </c>
      <c r="AF82" s="37" t="str">
        <f>IF(J82="","",IF(J82="Ja",Instellingen!$E$18,IF(J82="Nee",Instellingen!$E$19,"")))</f>
        <v/>
      </c>
      <c r="AG82" s="37" t="str">
        <f>IF(OR(AF82="",COUNTA(E82:P82)=0),"",ROUND(AF82*Instellingen!$E$21,0))</f>
        <v/>
      </c>
      <c r="AH82" s="37" t="str">
        <f t="shared" si="58"/>
        <v/>
      </c>
      <c r="AI82" s="25" t="str">
        <f t="shared" si="59"/>
        <v/>
      </c>
      <c r="AJ82" s="44" t="str">
        <f t="shared" si="60"/>
        <v/>
      </c>
      <c r="AK82" s="44" t="str">
        <f t="shared" si="61"/>
        <v/>
      </c>
      <c r="AL82" s="44" t="str">
        <f t="shared" si="62"/>
        <v/>
      </c>
      <c r="AM82" s="44" t="str">
        <f t="shared" si="63"/>
        <v/>
      </c>
      <c r="AN82" s="44" t="str">
        <f t="shared" si="64"/>
        <v/>
      </c>
      <c r="AO82" s="44" t="str">
        <f t="shared" si="65"/>
        <v/>
      </c>
      <c r="AP82" s="44" t="str">
        <f t="shared" si="66"/>
        <v/>
      </c>
      <c r="AQ82" s="44" t="str">
        <f t="shared" si="67"/>
        <v/>
      </c>
      <c r="AR82" s="25" t="str">
        <f t="shared" si="68"/>
        <v/>
      </c>
    </row>
    <row r="83" spans="1:44" x14ac:dyDescent="0.35">
      <c r="A83" s="25"/>
      <c r="B83" s="25"/>
      <c r="C83" s="25"/>
      <c r="D83" s="25"/>
      <c r="E83" s="25"/>
      <c r="F83" s="25"/>
      <c r="G83" s="25"/>
      <c r="H83" s="25"/>
      <c r="I83" s="25"/>
      <c r="J83" s="25"/>
      <c r="K83" s="25"/>
      <c r="L83" s="25"/>
      <c r="M83" s="25"/>
      <c r="N83" s="25"/>
      <c r="O83" s="25"/>
      <c r="P83" s="25"/>
      <c r="Q83" s="25" t="str">
        <f t="shared" si="46"/>
        <v/>
      </c>
      <c r="R83" s="25" t="str">
        <f t="shared" si="47"/>
        <v/>
      </c>
      <c r="S83" s="25" t="str">
        <f t="shared" si="48"/>
        <v/>
      </c>
      <c r="T83" s="25" t="str">
        <f t="shared" si="49"/>
        <v/>
      </c>
      <c r="U83" s="25" t="str">
        <f t="shared" si="50"/>
        <v/>
      </c>
      <c r="V83" s="25" t="str">
        <f t="shared" si="51"/>
        <v/>
      </c>
      <c r="W83" s="25" t="str">
        <f t="shared" si="52"/>
        <v/>
      </c>
      <c r="X83" s="25" t="str">
        <f t="shared" si="53"/>
        <v/>
      </c>
      <c r="Y83" s="25" t="str">
        <f t="shared" si="54"/>
        <v/>
      </c>
      <c r="Z83" s="35" t="str">
        <f>IF(COUNTA(E83:P83)=0,"",((Q83*Instellingen!$B$5)+(S83*Instellingen!$B$6)+(R83*Instellingen!$B$7)+(T83*Instellingen!$B$9)+(U83*Instellingen!$B$10)+(V83*Instellingen!$B$11)+(W83*Instellingen!$B$12)+(X83*Instellingen!$B$13)+(Y83*Instellingen!$B$14))/(5*SUM(Instellingen!$B$5:$B$14)))</f>
        <v/>
      </c>
      <c r="AA83" s="35" t="str">
        <f t="shared" si="55"/>
        <v/>
      </c>
      <c r="AB83" s="25" t="str">
        <f>IF(COUNTA(E83:P83)=0,"",IF(OR(I83="Ingemetseld",I83="Houten kozijn - niet volledig droog",M83="Niet geschikt",AND(H83="Hout",I83&lt;&gt;"Houten kozijn - droog en losmaakbaar"),AND(I83="Houten kozijn - droog en losmaakbaar",H83&lt;&gt;"Hout"),AND(H83="Hout",Q83&lt;5)),"NO-GO (los deurblad)",IF(AND(AA83&gt;=Instellingen!$E$6,O83="Ja",P83="Ja"),"GO",IF(AA83&gt;=Instellingen!$E$7,"GO met aanpassingen",IF(AA83&gt;=Instellingen!$E$9,"HOLD","NO-GO (los deurblad)")))))</f>
        <v/>
      </c>
      <c r="AC83" s="36" t="str">
        <f t="shared" si="56"/>
        <v/>
      </c>
      <c r="AD83" s="36" t="str">
        <f t="shared" si="57"/>
        <v/>
      </c>
      <c r="AE83" s="37" t="str">
        <f>IF(AD83="","",AD83*Instellingen!$E$17)</f>
        <v/>
      </c>
      <c r="AF83" s="37" t="str">
        <f>IF(J83="","",IF(J83="Ja",Instellingen!$E$18,IF(J83="Nee",Instellingen!$E$19,"")))</f>
        <v/>
      </c>
      <c r="AG83" s="37" t="str">
        <f>IF(OR(AF83="",COUNTA(E83:P83)=0),"",ROUND(AF83*Instellingen!$E$21,0))</f>
        <v/>
      </c>
      <c r="AH83" s="37" t="str">
        <f t="shared" si="58"/>
        <v/>
      </c>
      <c r="AI83" s="25" t="str">
        <f t="shared" si="59"/>
        <v/>
      </c>
      <c r="AJ83" s="44" t="str">
        <f t="shared" si="60"/>
        <v/>
      </c>
      <c r="AK83" s="44" t="str">
        <f t="shared" si="61"/>
        <v/>
      </c>
      <c r="AL83" s="44" t="str">
        <f t="shared" si="62"/>
        <v/>
      </c>
      <c r="AM83" s="44" t="str">
        <f t="shared" si="63"/>
        <v/>
      </c>
      <c r="AN83" s="44" t="str">
        <f t="shared" si="64"/>
        <v/>
      </c>
      <c r="AO83" s="44" t="str">
        <f t="shared" si="65"/>
        <v/>
      </c>
      <c r="AP83" s="44" t="str">
        <f t="shared" si="66"/>
        <v/>
      </c>
      <c r="AQ83" s="44" t="str">
        <f t="shared" si="67"/>
        <v/>
      </c>
      <c r="AR83" s="25" t="str">
        <f t="shared" si="68"/>
        <v/>
      </c>
    </row>
    <row r="84" spans="1:44" x14ac:dyDescent="0.35">
      <c r="A84" s="25"/>
      <c r="B84" s="25"/>
      <c r="C84" s="25"/>
      <c r="D84" s="25"/>
      <c r="E84" s="25"/>
      <c r="F84" s="25"/>
      <c r="G84" s="25"/>
      <c r="H84" s="25"/>
      <c r="I84" s="25"/>
      <c r="J84" s="25"/>
      <c r="K84" s="25"/>
      <c r="L84" s="25"/>
      <c r="M84" s="25"/>
      <c r="N84" s="25"/>
      <c r="O84" s="25"/>
      <c r="P84" s="25"/>
      <c r="Q84" s="25" t="str">
        <f t="shared" si="46"/>
        <v/>
      </c>
      <c r="R84" s="25" t="str">
        <f t="shared" si="47"/>
        <v/>
      </c>
      <c r="S84" s="25" t="str">
        <f t="shared" si="48"/>
        <v/>
      </c>
      <c r="T84" s="25" t="str">
        <f t="shared" si="49"/>
        <v/>
      </c>
      <c r="U84" s="25" t="str">
        <f t="shared" si="50"/>
        <v/>
      </c>
      <c r="V84" s="25" t="str">
        <f t="shared" si="51"/>
        <v/>
      </c>
      <c r="W84" s="25" t="str">
        <f t="shared" si="52"/>
        <v/>
      </c>
      <c r="X84" s="25" t="str">
        <f t="shared" si="53"/>
        <v/>
      </c>
      <c r="Y84" s="25" t="str">
        <f t="shared" si="54"/>
        <v/>
      </c>
      <c r="Z84" s="35" t="str">
        <f>IF(COUNTA(E84:P84)=0,"",((Q84*Instellingen!$B$5)+(S84*Instellingen!$B$6)+(R84*Instellingen!$B$7)+(T84*Instellingen!$B$9)+(U84*Instellingen!$B$10)+(V84*Instellingen!$B$11)+(W84*Instellingen!$B$12)+(X84*Instellingen!$B$13)+(Y84*Instellingen!$B$14))/(5*SUM(Instellingen!$B$5:$B$14)))</f>
        <v/>
      </c>
      <c r="AA84" s="35" t="str">
        <f t="shared" si="55"/>
        <v/>
      </c>
      <c r="AB84" s="25" t="str">
        <f>IF(COUNTA(E84:P84)=0,"",IF(OR(I84="Ingemetseld",I84="Houten kozijn - niet volledig droog",M84="Niet geschikt",AND(H84="Hout",I84&lt;&gt;"Houten kozijn - droog en losmaakbaar"),AND(I84="Houten kozijn - droog en losmaakbaar",H84&lt;&gt;"Hout"),AND(H84="Hout",Q84&lt;5)),"NO-GO (los deurblad)",IF(AND(AA84&gt;=Instellingen!$E$6,O84="Ja",P84="Ja"),"GO",IF(AA84&gt;=Instellingen!$E$7,"GO met aanpassingen",IF(AA84&gt;=Instellingen!$E$9,"HOLD","NO-GO (los deurblad)")))))</f>
        <v/>
      </c>
      <c r="AC84" s="36" t="str">
        <f t="shared" si="56"/>
        <v/>
      </c>
      <c r="AD84" s="36" t="str">
        <f t="shared" si="57"/>
        <v/>
      </c>
      <c r="AE84" s="37" t="str">
        <f>IF(AD84="","",AD84*Instellingen!$E$17)</f>
        <v/>
      </c>
      <c r="AF84" s="37" t="str">
        <f>IF(J84="","",IF(J84="Ja",Instellingen!$E$18,IF(J84="Nee",Instellingen!$E$19,"")))</f>
        <v/>
      </c>
      <c r="AG84" s="37" t="str">
        <f>IF(OR(AF84="",COUNTA(E84:P84)=0),"",ROUND(AF84*Instellingen!$E$21,0))</f>
        <v/>
      </c>
      <c r="AH84" s="37" t="str">
        <f t="shared" si="58"/>
        <v/>
      </c>
      <c r="AI84" s="25" t="str">
        <f t="shared" si="59"/>
        <v/>
      </c>
      <c r="AJ84" s="44" t="str">
        <f t="shared" si="60"/>
        <v/>
      </c>
      <c r="AK84" s="44" t="str">
        <f t="shared" si="61"/>
        <v/>
      </c>
      <c r="AL84" s="44" t="str">
        <f t="shared" si="62"/>
        <v/>
      </c>
      <c r="AM84" s="44" t="str">
        <f t="shared" si="63"/>
        <v/>
      </c>
      <c r="AN84" s="44" t="str">
        <f t="shared" si="64"/>
        <v/>
      </c>
      <c r="AO84" s="44" t="str">
        <f t="shared" si="65"/>
        <v/>
      </c>
      <c r="AP84" s="44" t="str">
        <f t="shared" si="66"/>
        <v/>
      </c>
      <c r="AQ84" s="44" t="str">
        <f t="shared" si="67"/>
        <v/>
      </c>
      <c r="AR84" s="25" t="str">
        <f t="shared" si="68"/>
        <v/>
      </c>
    </row>
    <row r="85" spans="1:44" x14ac:dyDescent="0.35">
      <c r="A85" s="25"/>
      <c r="B85" s="25"/>
      <c r="C85" s="25"/>
      <c r="D85" s="25"/>
      <c r="E85" s="25"/>
      <c r="F85" s="25"/>
      <c r="G85" s="25"/>
      <c r="H85" s="25"/>
      <c r="I85" s="25"/>
      <c r="J85" s="25"/>
      <c r="K85" s="25"/>
      <c r="L85" s="25"/>
      <c r="M85" s="25"/>
      <c r="N85" s="25"/>
      <c r="O85" s="25"/>
      <c r="P85" s="25"/>
      <c r="Q85" s="25" t="str">
        <f t="shared" si="46"/>
        <v/>
      </c>
      <c r="R85" s="25" t="str">
        <f t="shared" si="47"/>
        <v/>
      </c>
      <c r="S85" s="25" t="str">
        <f t="shared" si="48"/>
        <v/>
      </c>
      <c r="T85" s="25" t="str">
        <f t="shared" si="49"/>
        <v/>
      </c>
      <c r="U85" s="25" t="str">
        <f t="shared" si="50"/>
        <v/>
      </c>
      <c r="V85" s="25" t="str">
        <f t="shared" si="51"/>
        <v/>
      </c>
      <c r="W85" s="25" t="str">
        <f t="shared" si="52"/>
        <v/>
      </c>
      <c r="X85" s="25" t="str">
        <f t="shared" si="53"/>
        <v/>
      </c>
      <c r="Y85" s="25" t="str">
        <f t="shared" si="54"/>
        <v/>
      </c>
      <c r="Z85" s="35" t="str">
        <f>IF(COUNTA(E85:P85)=0,"",((Q85*Instellingen!$B$5)+(S85*Instellingen!$B$6)+(R85*Instellingen!$B$7)+(T85*Instellingen!$B$9)+(U85*Instellingen!$B$10)+(V85*Instellingen!$B$11)+(W85*Instellingen!$B$12)+(X85*Instellingen!$B$13)+(Y85*Instellingen!$B$14))/(5*SUM(Instellingen!$B$5:$B$14)))</f>
        <v/>
      </c>
      <c r="AA85" s="35" t="str">
        <f t="shared" si="55"/>
        <v/>
      </c>
      <c r="AB85" s="25" t="str">
        <f>IF(COUNTA(E85:P85)=0,"",IF(OR(I85="Ingemetseld",I85="Houten kozijn - niet volledig droog",M85="Niet geschikt",AND(H85="Hout",I85&lt;&gt;"Houten kozijn - droog en losmaakbaar"),AND(I85="Houten kozijn - droog en losmaakbaar",H85&lt;&gt;"Hout"),AND(H85="Hout",Q85&lt;5)),"NO-GO (los deurblad)",IF(AND(AA85&gt;=Instellingen!$E$6,O85="Ja",P85="Ja"),"GO",IF(AA85&gt;=Instellingen!$E$7,"GO met aanpassingen",IF(AA85&gt;=Instellingen!$E$9,"HOLD","NO-GO (los deurblad)")))))</f>
        <v/>
      </c>
      <c r="AC85" s="36" t="str">
        <f t="shared" si="56"/>
        <v/>
      </c>
      <c r="AD85" s="36" t="str">
        <f t="shared" si="57"/>
        <v/>
      </c>
      <c r="AE85" s="37" t="str">
        <f>IF(AD85="","",AD85*Instellingen!$E$17)</f>
        <v/>
      </c>
      <c r="AF85" s="37" t="str">
        <f>IF(J85="","",IF(J85="Ja",Instellingen!$E$18,IF(J85="Nee",Instellingen!$E$19,"")))</f>
        <v/>
      </c>
      <c r="AG85" s="37" t="str">
        <f>IF(OR(AF85="",COUNTA(E85:P85)=0),"",ROUND(AF85*Instellingen!$E$21,0))</f>
        <v/>
      </c>
      <c r="AH85" s="37" t="str">
        <f t="shared" si="58"/>
        <v/>
      </c>
      <c r="AI85" s="25" t="str">
        <f t="shared" si="59"/>
        <v/>
      </c>
      <c r="AJ85" s="44" t="str">
        <f t="shared" si="60"/>
        <v/>
      </c>
      <c r="AK85" s="44" t="str">
        <f t="shared" si="61"/>
        <v/>
      </c>
      <c r="AL85" s="44" t="str">
        <f t="shared" si="62"/>
        <v/>
      </c>
      <c r="AM85" s="44" t="str">
        <f t="shared" si="63"/>
        <v/>
      </c>
      <c r="AN85" s="44" t="str">
        <f t="shared" si="64"/>
        <v/>
      </c>
      <c r="AO85" s="44" t="str">
        <f t="shared" si="65"/>
        <v/>
      </c>
      <c r="AP85" s="44" t="str">
        <f t="shared" si="66"/>
        <v/>
      </c>
      <c r="AQ85" s="44" t="str">
        <f t="shared" si="67"/>
        <v/>
      </c>
      <c r="AR85" s="25" t="str">
        <f t="shared" si="68"/>
        <v/>
      </c>
    </row>
    <row r="86" spans="1:44" x14ac:dyDescent="0.35">
      <c r="A86" s="25"/>
      <c r="B86" s="25"/>
      <c r="C86" s="25"/>
      <c r="D86" s="25"/>
      <c r="E86" s="25"/>
      <c r="F86" s="25"/>
      <c r="G86" s="25"/>
      <c r="H86" s="25"/>
      <c r="I86" s="25"/>
      <c r="J86" s="25"/>
      <c r="K86" s="25"/>
      <c r="L86" s="25"/>
      <c r="M86" s="25"/>
      <c r="N86" s="25"/>
      <c r="O86" s="25"/>
      <c r="P86" s="25"/>
      <c r="Q86" s="25" t="str">
        <f t="shared" si="46"/>
        <v/>
      </c>
      <c r="R86" s="25" t="str">
        <f t="shared" si="47"/>
        <v/>
      </c>
      <c r="S86" s="25" t="str">
        <f t="shared" si="48"/>
        <v/>
      </c>
      <c r="T86" s="25" t="str">
        <f t="shared" si="49"/>
        <v/>
      </c>
      <c r="U86" s="25" t="str">
        <f t="shared" si="50"/>
        <v/>
      </c>
      <c r="V86" s="25" t="str">
        <f t="shared" si="51"/>
        <v/>
      </c>
      <c r="W86" s="25" t="str">
        <f t="shared" si="52"/>
        <v/>
      </c>
      <c r="X86" s="25" t="str">
        <f t="shared" si="53"/>
        <v/>
      </c>
      <c r="Y86" s="25" t="str">
        <f t="shared" si="54"/>
        <v/>
      </c>
      <c r="Z86" s="35" t="str">
        <f>IF(COUNTA(E86:P86)=0,"",((Q86*Instellingen!$B$5)+(S86*Instellingen!$B$6)+(R86*Instellingen!$B$7)+(T86*Instellingen!$B$9)+(U86*Instellingen!$B$10)+(V86*Instellingen!$B$11)+(W86*Instellingen!$B$12)+(X86*Instellingen!$B$13)+(Y86*Instellingen!$B$14))/(5*SUM(Instellingen!$B$5:$B$14)))</f>
        <v/>
      </c>
      <c r="AA86" s="35" t="str">
        <f t="shared" si="55"/>
        <v/>
      </c>
      <c r="AB86" s="25" t="str">
        <f>IF(COUNTA(E86:P86)=0,"",IF(OR(I86="Ingemetseld",I86="Houten kozijn - niet volledig droog",M86="Niet geschikt",AND(H86="Hout",I86&lt;&gt;"Houten kozijn - droog en losmaakbaar"),AND(I86="Houten kozijn - droog en losmaakbaar",H86&lt;&gt;"Hout"),AND(H86="Hout",Q86&lt;5)),"NO-GO (los deurblad)",IF(AND(AA86&gt;=Instellingen!$E$6,O86="Ja",P86="Ja"),"GO",IF(AA86&gt;=Instellingen!$E$7,"GO met aanpassingen",IF(AA86&gt;=Instellingen!$E$9,"HOLD","NO-GO (los deurblad)")))))</f>
        <v/>
      </c>
      <c r="AC86" s="36" t="str">
        <f t="shared" si="56"/>
        <v/>
      </c>
      <c r="AD86" s="36" t="str">
        <f t="shared" si="57"/>
        <v/>
      </c>
      <c r="AE86" s="37" t="str">
        <f>IF(AD86="","",AD86*Instellingen!$E$17)</f>
        <v/>
      </c>
      <c r="AF86" s="37" t="str">
        <f>IF(J86="","",IF(J86="Ja",Instellingen!$E$18,IF(J86="Nee",Instellingen!$E$19,"")))</f>
        <v/>
      </c>
      <c r="AG86" s="37" t="str">
        <f>IF(OR(AF86="",COUNTA(E86:P86)=0),"",ROUND(AF86*Instellingen!$E$21,0))</f>
        <v/>
      </c>
      <c r="AH86" s="37" t="str">
        <f t="shared" si="58"/>
        <v/>
      </c>
      <c r="AI86" s="25" t="str">
        <f t="shared" si="59"/>
        <v/>
      </c>
      <c r="AJ86" s="44" t="str">
        <f t="shared" si="60"/>
        <v/>
      </c>
      <c r="AK86" s="44" t="str">
        <f t="shared" si="61"/>
        <v/>
      </c>
      <c r="AL86" s="44" t="str">
        <f t="shared" si="62"/>
        <v/>
      </c>
      <c r="AM86" s="44" t="str">
        <f t="shared" si="63"/>
        <v/>
      </c>
      <c r="AN86" s="44" t="str">
        <f t="shared" si="64"/>
        <v/>
      </c>
      <c r="AO86" s="44" t="str">
        <f t="shared" si="65"/>
        <v/>
      </c>
      <c r="AP86" s="44" t="str">
        <f t="shared" si="66"/>
        <v/>
      </c>
      <c r="AQ86" s="44" t="str">
        <f t="shared" si="67"/>
        <v/>
      </c>
      <c r="AR86" s="25" t="str">
        <f t="shared" si="68"/>
        <v/>
      </c>
    </row>
    <row r="87" spans="1:44" x14ac:dyDescent="0.35">
      <c r="A87" s="25"/>
      <c r="B87" s="25"/>
      <c r="C87" s="25"/>
      <c r="D87" s="25"/>
      <c r="E87" s="25"/>
      <c r="F87" s="25"/>
      <c r="G87" s="25"/>
      <c r="H87" s="25"/>
      <c r="I87" s="25"/>
      <c r="J87" s="25"/>
      <c r="K87" s="25"/>
      <c r="L87" s="25"/>
      <c r="M87" s="25"/>
      <c r="N87" s="25"/>
      <c r="O87" s="25"/>
      <c r="P87" s="25"/>
      <c r="Q87" s="25" t="str">
        <f t="shared" si="46"/>
        <v/>
      </c>
      <c r="R87" s="25" t="str">
        <f t="shared" si="47"/>
        <v/>
      </c>
      <c r="S87" s="25" t="str">
        <f t="shared" si="48"/>
        <v/>
      </c>
      <c r="T87" s="25" t="str">
        <f t="shared" si="49"/>
        <v/>
      </c>
      <c r="U87" s="25" t="str">
        <f t="shared" si="50"/>
        <v/>
      </c>
      <c r="V87" s="25" t="str">
        <f t="shared" si="51"/>
        <v/>
      </c>
      <c r="W87" s="25" t="str">
        <f t="shared" si="52"/>
        <v/>
      </c>
      <c r="X87" s="25" t="str">
        <f t="shared" si="53"/>
        <v/>
      </c>
      <c r="Y87" s="25" t="str">
        <f t="shared" si="54"/>
        <v/>
      </c>
      <c r="Z87" s="35" t="str">
        <f>IF(COUNTA(E87:P87)=0,"",((Q87*Instellingen!$B$5)+(S87*Instellingen!$B$6)+(R87*Instellingen!$B$7)+(T87*Instellingen!$B$9)+(U87*Instellingen!$B$10)+(V87*Instellingen!$B$11)+(W87*Instellingen!$B$12)+(X87*Instellingen!$B$13)+(Y87*Instellingen!$B$14))/(5*SUM(Instellingen!$B$5:$B$14)))</f>
        <v/>
      </c>
      <c r="AA87" s="35" t="str">
        <f t="shared" si="55"/>
        <v/>
      </c>
      <c r="AB87" s="25" t="str">
        <f>IF(COUNTA(E87:P87)=0,"",IF(OR(I87="Ingemetseld",I87="Houten kozijn - niet volledig droog",M87="Niet geschikt",AND(H87="Hout",I87&lt;&gt;"Houten kozijn - droog en losmaakbaar"),AND(I87="Houten kozijn - droog en losmaakbaar",H87&lt;&gt;"Hout"),AND(H87="Hout",Q87&lt;5)),"NO-GO (los deurblad)",IF(AND(AA87&gt;=Instellingen!$E$6,O87="Ja",P87="Ja"),"GO",IF(AA87&gt;=Instellingen!$E$7,"GO met aanpassingen",IF(AA87&gt;=Instellingen!$E$9,"HOLD","NO-GO (los deurblad)")))))</f>
        <v/>
      </c>
      <c r="AC87" s="36" t="str">
        <f t="shared" si="56"/>
        <v/>
      </c>
      <c r="AD87" s="36" t="str">
        <f t="shared" si="57"/>
        <v/>
      </c>
      <c r="AE87" s="37" t="str">
        <f>IF(AD87="","",AD87*Instellingen!$E$17)</f>
        <v/>
      </c>
      <c r="AF87" s="37" t="str">
        <f>IF(J87="","",IF(J87="Ja",Instellingen!$E$18,IF(J87="Nee",Instellingen!$E$19,"")))</f>
        <v/>
      </c>
      <c r="AG87" s="37" t="str">
        <f>IF(OR(AF87="",COUNTA(E87:P87)=0),"",ROUND(AF87*Instellingen!$E$21,0))</f>
        <v/>
      </c>
      <c r="AH87" s="37" t="str">
        <f t="shared" si="58"/>
        <v/>
      </c>
      <c r="AI87" s="25" t="str">
        <f t="shared" si="59"/>
        <v/>
      </c>
      <c r="AJ87" s="44" t="str">
        <f t="shared" si="60"/>
        <v/>
      </c>
      <c r="AK87" s="44" t="str">
        <f t="shared" si="61"/>
        <v/>
      </c>
      <c r="AL87" s="44" t="str">
        <f t="shared" si="62"/>
        <v/>
      </c>
      <c r="AM87" s="44" t="str">
        <f t="shared" si="63"/>
        <v/>
      </c>
      <c r="AN87" s="44" t="str">
        <f t="shared" si="64"/>
        <v/>
      </c>
      <c r="AO87" s="44" t="str">
        <f t="shared" si="65"/>
        <v/>
      </c>
      <c r="AP87" s="44" t="str">
        <f t="shared" si="66"/>
        <v/>
      </c>
      <c r="AQ87" s="44" t="str">
        <f t="shared" si="67"/>
        <v/>
      </c>
      <c r="AR87" s="25" t="str">
        <f t="shared" si="68"/>
        <v/>
      </c>
    </row>
    <row r="88" spans="1:44" x14ac:dyDescent="0.35">
      <c r="A88" s="25"/>
      <c r="B88" s="25"/>
      <c r="C88" s="25"/>
      <c r="D88" s="25"/>
      <c r="E88" s="25"/>
      <c r="F88" s="25"/>
      <c r="G88" s="25"/>
      <c r="H88" s="25"/>
      <c r="I88" s="25"/>
      <c r="J88" s="25"/>
      <c r="K88" s="25"/>
      <c r="L88" s="25"/>
      <c r="M88" s="25"/>
      <c r="N88" s="25"/>
      <c r="O88" s="25"/>
      <c r="P88" s="25"/>
      <c r="Q88" s="25" t="str">
        <f t="shared" si="46"/>
        <v/>
      </c>
      <c r="R88" s="25" t="str">
        <f t="shared" si="47"/>
        <v/>
      </c>
      <c r="S88" s="25" t="str">
        <f t="shared" si="48"/>
        <v/>
      </c>
      <c r="T88" s="25" t="str">
        <f t="shared" si="49"/>
        <v/>
      </c>
      <c r="U88" s="25" t="str">
        <f t="shared" si="50"/>
        <v/>
      </c>
      <c r="V88" s="25" t="str">
        <f t="shared" si="51"/>
        <v/>
      </c>
      <c r="W88" s="25" t="str">
        <f t="shared" si="52"/>
        <v/>
      </c>
      <c r="X88" s="25" t="str">
        <f t="shared" si="53"/>
        <v/>
      </c>
      <c r="Y88" s="25" t="str">
        <f t="shared" si="54"/>
        <v/>
      </c>
      <c r="Z88" s="35" t="str">
        <f>IF(COUNTA(E88:P88)=0,"",((Q88*Instellingen!$B$5)+(S88*Instellingen!$B$6)+(R88*Instellingen!$B$7)+(T88*Instellingen!$B$9)+(U88*Instellingen!$B$10)+(V88*Instellingen!$B$11)+(W88*Instellingen!$B$12)+(X88*Instellingen!$B$13)+(Y88*Instellingen!$B$14))/(5*SUM(Instellingen!$B$5:$B$14)))</f>
        <v/>
      </c>
      <c r="AA88" s="35" t="str">
        <f t="shared" si="55"/>
        <v/>
      </c>
      <c r="AB88" s="25" t="str">
        <f>IF(COUNTA(E88:P88)=0,"",IF(OR(I88="Ingemetseld",I88="Houten kozijn - niet volledig droog",M88="Niet geschikt",AND(H88="Hout",I88&lt;&gt;"Houten kozijn - droog en losmaakbaar"),AND(I88="Houten kozijn - droog en losmaakbaar",H88&lt;&gt;"Hout"),AND(H88="Hout",Q88&lt;5)),"NO-GO (los deurblad)",IF(AND(AA88&gt;=Instellingen!$E$6,O88="Ja",P88="Ja"),"GO",IF(AA88&gt;=Instellingen!$E$7,"GO met aanpassingen",IF(AA88&gt;=Instellingen!$E$9,"HOLD","NO-GO (los deurblad)")))))</f>
        <v/>
      </c>
      <c r="AC88" s="36" t="str">
        <f t="shared" si="56"/>
        <v/>
      </c>
      <c r="AD88" s="36" t="str">
        <f t="shared" si="57"/>
        <v/>
      </c>
      <c r="AE88" s="37" t="str">
        <f>IF(AD88="","",AD88*Instellingen!$E$17)</f>
        <v/>
      </c>
      <c r="AF88" s="37" t="str">
        <f>IF(J88="","",IF(J88="Ja",Instellingen!$E$18,IF(J88="Nee",Instellingen!$E$19,"")))</f>
        <v/>
      </c>
      <c r="AG88" s="37" t="str">
        <f>IF(OR(AF88="",COUNTA(E88:P88)=0),"",ROUND(AF88*Instellingen!$E$21,0))</f>
        <v/>
      </c>
      <c r="AH88" s="37" t="str">
        <f t="shared" si="58"/>
        <v/>
      </c>
      <c r="AI88" s="25" t="str">
        <f t="shared" si="59"/>
        <v/>
      </c>
      <c r="AJ88" s="44" t="str">
        <f t="shared" si="60"/>
        <v/>
      </c>
      <c r="AK88" s="44" t="str">
        <f t="shared" si="61"/>
        <v/>
      </c>
      <c r="AL88" s="44" t="str">
        <f t="shared" si="62"/>
        <v/>
      </c>
      <c r="AM88" s="44" t="str">
        <f t="shared" si="63"/>
        <v/>
      </c>
      <c r="AN88" s="44" t="str">
        <f t="shared" si="64"/>
        <v/>
      </c>
      <c r="AO88" s="44" t="str">
        <f t="shared" si="65"/>
        <v/>
      </c>
      <c r="AP88" s="44" t="str">
        <f t="shared" si="66"/>
        <v/>
      </c>
      <c r="AQ88" s="44" t="str">
        <f t="shared" si="67"/>
        <v/>
      </c>
      <c r="AR88" s="25" t="str">
        <f t="shared" si="68"/>
        <v/>
      </c>
    </row>
    <row r="89" spans="1:44" x14ac:dyDescent="0.35">
      <c r="A89" s="25"/>
      <c r="B89" s="25"/>
      <c r="C89" s="25"/>
      <c r="D89" s="25"/>
      <c r="E89" s="25"/>
      <c r="F89" s="25"/>
      <c r="G89" s="25"/>
      <c r="H89" s="25"/>
      <c r="I89" s="25"/>
      <c r="J89" s="25"/>
      <c r="K89" s="25"/>
      <c r="L89" s="25"/>
      <c r="M89" s="25"/>
      <c r="N89" s="25"/>
      <c r="O89" s="25"/>
      <c r="P89" s="25"/>
      <c r="Q89" s="25" t="str">
        <f t="shared" si="46"/>
        <v/>
      </c>
      <c r="R89" s="25" t="str">
        <f t="shared" si="47"/>
        <v/>
      </c>
      <c r="S89" s="25" t="str">
        <f t="shared" si="48"/>
        <v/>
      </c>
      <c r="T89" s="25" t="str">
        <f t="shared" si="49"/>
        <v/>
      </c>
      <c r="U89" s="25" t="str">
        <f t="shared" si="50"/>
        <v/>
      </c>
      <c r="V89" s="25" t="str">
        <f t="shared" si="51"/>
        <v/>
      </c>
      <c r="W89" s="25" t="str">
        <f t="shared" si="52"/>
        <v/>
      </c>
      <c r="X89" s="25" t="str">
        <f t="shared" si="53"/>
        <v/>
      </c>
      <c r="Y89" s="25" t="str">
        <f t="shared" si="54"/>
        <v/>
      </c>
      <c r="Z89" s="35" t="str">
        <f>IF(COUNTA(E89:P89)=0,"",((Q89*Instellingen!$B$5)+(S89*Instellingen!$B$6)+(R89*Instellingen!$B$7)+(T89*Instellingen!$B$9)+(U89*Instellingen!$B$10)+(V89*Instellingen!$B$11)+(W89*Instellingen!$B$12)+(X89*Instellingen!$B$13)+(Y89*Instellingen!$B$14))/(5*SUM(Instellingen!$B$5:$B$14)))</f>
        <v/>
      </c>
      <c r="AA89" s="35" t="str">
        <f t="shared" si="55"/>
        <v/>
      </c>
      <c r="AB89" s="25" t="str">
        <f>IF(COUNTA(E89:P89)=0,"",IF(OR(I89="Ingemetseld",I89="Houten kozijn - niet volledig droog",M89="Niet geschikt",AND(H89="Hout",I89&lt;&gt;"Houten kozijn - droog en losmaakbaar"),AND(I89="Houten kozijn - droog en losmaakbaar",H89&lt;&gt;"Hout"),AND(H89="Hout",Q89&lt;5)),"NO-GO (los deurblad)",IF(AND(AA89&gt;=Instellingen!$E$6,O89="Ja",P89="Ja"),"GO",IF(AA89&gt;=Instellingen!$E$7,"GO met aanpassingen",IF(AA89&gt;=Instellingen!$E$9,"HOLD","NO-GO (los deurblad)")))))</f>
        <v/>
      </c>
      <c r="AC89" s="36" t="str">
        <f t="shared" si="56"/>
        <v/>
      </c>
      <c r="AD89" s="36" t="str">
        <f t="shared" si="57"/>
        <v/>
      </c>
      <c r="AE89" s="37" t="str">
        <f>IF(AD89="","",AD89*Instellingen!$E$17)</f>
        <v/>
      </c>
      <c r="AF89" s="37" t="str">
        <f>IF(J89="","",IF(J89="Ja",Instellingen!$E$18,IF(J89="Nee",Instellingen!$E$19,"")))</f>
        <v/>
      </c>
      <c r="AG89" s="37" t="str">
        <f>IF(OR(AF89="",COUNTA(E89:P89)=0),"",ROUND(AF89*Instellingen!$E$21,0))</f>
        <v/>
      </c>
      <c r="AH89" s="37" t="str">
        <f t="shared" si="58"/>
        <v/>
      </c>
      <c r="AI89" s="25" t="str">
        <f t="shared" si="59"/>
        <v/>
      </c>
      <c r="AJ89" s="44" t="str">
        <f t="shared" si="60"/>
        <v/>
      </c>
      <c r="AK89" s="44" t="str">
        <f t="shared" si="61"/>
        <v/>
      </c>
      <c r="AL89" s="44" t="str">
        <f t="shared" si="62"/>
        <v/>
      </c>
      <c r="AM89" s="44" t="str">
        <f t="shared" si="63"/>
        <v/>
      </c>
      <c r="AN89" s="44" t="str">
        <f t="shared" si="64"/>
        <v/>
      </c>
      <c r="AO89" s="44" t="str">
        <f t="shared" si="65"/>
        <v/>
      </c>
      <c r="AP89" s="44" t="str">
        <f t="shared" si="66"/>
        <v/>
      </c>
      <c r="AQ89" s="44" t="str">
        <f t="shared" si="67"/>
        <v/>
      </c>
      <c r="AR89" s="25" t="str">
        <f t="shared" si="68"/>
        <v/>
      </c>
    </row>
    <row r="90" spans="1:44" x14ac:dyDescent="0.35">
      <c r="A90" s="25"/>
      <c r="B90" s="25"/>
      <c r="C90" s="25"/>
      <c r="D90" s="25"/>
      <c r="E90" s="25"/>
      <c r="F90" s="25"/>
      <c r="G90" s="25"/>
      <c r="H90" s="25"/>
      <c r="I90" s="25"/>
      <c r="J90" s="25"/>
      <c r="K90" s="25"/>
      <c r="L90" s="25"/>
      <c r="M90" s="25"/>
      <c r="N90" s="25"/>
      <c r="O90" s="25"/>
      <c r="P90" s="25"/>
      <c r="Q90" s="25" t="str">
        <f t="shared" si="46"/>
        <v/>
      </c>
      <c r="R90" s="25" t="str">
        <f t="shared" si="47"/>
        <v/>
      </c>
      <c r="S90" s="25" t="str">
        <f t="shared" si="48"/>
        <v/>
      </c>
      <c r="T90" s="25" t="str">
        <f t="shared" si="49"/>
        <v/>
      </c>
      <c r="U90" s="25" t="str">
        <f t="shared" si="50"/>
        <v/>
      </c>
      <c r="V90" s="25" t="str">
        <f t="shared" si="51"/>
        <v/>
      </c>
      <c r="W90" s="25" t="str">
        <f t="shared" si="52"/>
        <v/>
      </c>
      <c r="X90" s="25" t="str">
        <f t="shared" si="53"/>
        <v/>
      </c>
      <c r="Y90" s="25" t="str">
        <f t="shared" si="54"/>
        <v/>
      </c>
      <c r="Z90" s="35" t="str">
        <f>IF(COUNTA(E90:P90)=0,"",((Q90*Instellingen!$B$5)+(S90*Instellingen!$B$6)+(R90*Instellingen!$B$7)+(T90*Instellingen!$B$9)+(U90*Instellingen!$B$10)+(V90*Instellingen!$B$11)+(W90*Instellingen!$B$12)+(X90*Instellingen!$B$13)+(Y90*Instellingen!$B$14))/(5*SUM(Instellingen!$B$5:$B$14)))</f>
        <v/>
      </c>
      <c r="AA90" s="35" t="str">
        <f t="shared" si="55"/>
        <v/>
      </c>
      <c r="AB90" s="25" t="str">
        <f>IF(COUNTA(E90:P90)=0,"",IF(OR(I90="Ingemetseld",I90="Houten kozijn - niet volledig droog",M90="Niet geschikt",AND(H90="Hout",I90&lt;&gt;"Houten kozijn - droog en losmaakbaar"),AND(I90="Houten kozijn - droog en losmaakbaar",H90&lt;&gt;"Hout"),AND(H90="Hout",Q90&lt;5)),"NO-GO (los deurblad)",IF(AND(AA90&gt;=Instellingen!$E$6,O90="Ja",P90="Ja"),"GO",IF(AA90&gt;=Instellingen!$E$7,"GO met aanpassingen",IF(AA90&gt;=Instellingen!$E$9,"HOLD","NO-GO (los deurblad)")))))</f>
        <v/>
      </c>
      <c r="AC90" s="36" t="str">
        <f t="shared" si="56"/>
        <v/>
      </c>
      <c r="AD90" s="36" t="str">
        <f t="shared" si="57"/>
        <v/>
      </c>
      <c r="AE90" s="37" t="str">
        <f>IF(AD90="","",AD90*Instellingen!$E$17)</f>
        <v/>
      </c>
      <c r="AF90" s="37" t="str">
        <f>IF(J90="","",IF(J90="Ja",Instellingen!$E$18,IF(J90="Nee",Instellingen!$E$19,"")))</f>
        <v/>
      </c>
      <c r="AG90" s="37" t="str">
        <f>IF(OR(AF90="",COUNTA(E90:P90)=0),"",ROUND(AF90*Instellingen!$E$21,0))</f>
        <v/>
      </c>
      <c r="AH90" s="37" t="str">
        <f t="shared" si="58"/>
        <v/>
      </c>
      <c r="AI90" s="25" t="str">
        <f t="shared" si="59"/>
        <v/>
      </c>
      <c r="AJ90" s="44" t="str">
        <f t="shared" si="60"/>
        <v/>
      </c>
      <c r="AK90" s="44" t="str">
        <f t="shared" si="61"/>
        <v/>
      </c>
      <c r="AL90" s="44" t="str">
        <f t="shared" si="62"/>
        <v/>
      </c>
      <c r="AM90" s="44" t="str">
        <f t="shared" si="63"/>
        <v/>
      </c>
      <c r="AN90" s="44" t="str">
        <f t="shared" si="64"/>
        <v/>
      </c>
      <c r="AO90" s="44" t="str">
        <f t="shared" si="65"/>
        <v/>
      </c>
      <c r="AP90" s="44" t="str">
        <f t="shared" si="66"/>
        <v/>
      </c>
      <c r="AQ90" s="44" t="str">
        <f t="shared" si="67"/>
        <v/>
      </c>
      <c r="AR90" s="25" t="str">
        <f t="shared" si="68"/>
        <v/>
      </c>
    </row>
    <row r="91" spans="1:44" x14ac:dyDescent="0.35">
      <c r="A91" s="25"/>
      <c r="B91" s="25"/>
      <c r="C91" s="25"/>
      <c r="D91" s="25"/>
      <c r="E91" s="25"/>
      <c r="F91" s="25"/>
      <c r="G91" s="25"/>
      <c r="H91" s="25"/>
      <c r="I91" s="25"/>
      <c r="J91" s="25"/>
      <c r="K91" s="25"/>
      <c r="L91" s="25"/>
      <c r="M91" s="25"/>
      <c r="N91" s="25"/>
      <c r="O91" s="25"/>
      <c r="P91" s="25"/>
      <c r="Q91" s="25" t="str">
        <f t="shared" si="46"/>
        <v/>
      </c>
      <c r="R91" s="25" t="str">
        <f t="shared" si="47"/>
        <v/>
      </c>
      <c r="S91" s="25" t="str">
        <f t="shared" si="48"/>
        <v/>
      </c>
      <c r="T91" s="25" t="str">
        <f t="shared" si="49"/>
        <v/>
      </c>
      <c r="U91" s="25" t="str">
        <f t="shared" si="50"/>
        <v/>
      </c>
      <c r="V91" s="25" t="str">
        <f t="shared" si="51"/>
        <v/>
      </c>
      <c r="W91" s="25" t="str">
        <f t="shared" si="52"/>
        <v/>
      </c>
      <c r="X91" s="25" t="str">
        <f t="shared" si="53"/>
        <v/>
      </c>
      <c r="Y91" s="25" t="str">
        <f t="shared" si="54"/>
        <v/>
      </c>
      <c r="Z91" s="35" t="str">
        <f>IF(COUNTA(E91:P91)=0,"",((Q91*Instellingen!$B$5)+(S91*Instellingen!$B$6)+(R91*Instellingen!$B$7)+(T91*Instellingen!$B$9)+(U91*Instellingen!$B$10)+(V91*Instellingen!$B$11)+(W91*Instellingen!$B$12)+(X91*Instellingen!$B$13)+(Y91*Instellingen!$B$14))/(5*SUM(Instellingen!$B$5:$B$14)))</f>
        <v/>
      </c>
      <c r="AA91" s="35" t="str">
        <f t="shared" si="55"/>
        <v/>
      </c>
      <c r="AB91" s="25" t="str">
        <f>IF(COUNTA(E91:P91)=0,"",IF(OR(I91="Ingemetseld",I91="Houten kozijn - niet volledig droog",M91="Niet geschikt",AND(H91="Hout",I91&lt;&gt;"Houten kozijn - droog en losmaakbaar"),AND(I91="Houten kozijn - droog en losmaakbaar",H91&lt;&gt;"Hout"),AND(H91="Hout",Q91&lt;5)),"NO-GO (los deurblad)",IF(AND(AA91&gt;=Instellingen!$E$6,O91="Ja",P91="Ja"),"GO",IF(AA91&gt;=Instellingen!$E$7,"GO met aanpassingen",IF(AA91&gt;=Instellingen!$E$9,"HOLD","NO-GO (los deurblad)")))))</f>
        <v/>
      </c>
      <c r="AC91" s="36" t="str">
        <f t="shared" si="56"/>
        <v/>
      </c>
      <c r="AD91" s="36" t="str">
        <f t="shared" si="57"/>
        <v/>
      </c>
      <c r="AE91" s="37" t="str">
        <f>IF(AD91="","",AD91*Instellingen!$E$17)</f>
        <v/>
      </c>
      <c r="AF91" s="37" t="str">
        <f>IF(J91="","",IF(J91="Ja",Instellingen!$E$18,IF(J91="Nee",Instellingen!$E$19,"")))</f>
        <v/>
      </c>
      <c r="AG91" s="37" t="str">
        <f>IF(OR(AF91="",COUNTA(E91:P91)=0),"",ROUND(AF91*Instellingen!$E$21,0))</f>
        <v/>
      </c>
      <c r="AH91" s="37" t="str">
        <f t="shared" si="58"/>
        <v/>
      </c>
      <c r="AI91" s="25" t="str">
        <f t="shared" si="59"/>
        <v/>
      </c>
      <c r="AJ91" s="44" t="str">
        <f t="shared" si="60"/>
        <v/>
      </c>
      <c r="AK91" s="44" t="str">
        <f t="shared" si="61"/>
        <v/>
      </c>
      <c r="AL91" s="44" t="str">
        <f t="shared" si="62"/>
        <v/>
      </c>
      <c r="AM91" s="44" t="str">
        <f t="shared" si="63"/>
        <v/>
      </c>
      <c r="AN91" s="44" t="str">
        <f t="shared" si="64"/>
        <v/>
      </c>
      <c r="AO91" s="44" t="str">
        <f t="shared" si="65"/>
        <v/>
      </c>
      <c r="AP91" s="44" t="str">
        <f t="shared" si="66"/>
        <v/>
      </c>
      <c r="AQ91" s="44" t="str">
        <f t="shared" si="67"/>
        <v/>
      </c>
      <c r="AR91" s="25" t="str">
        <f t="shared" si="68"/>
        <v/>
      </c>
    </row>
    <row r="92" spans="1:44" x14ac:dyDescent="0.35">
      <c r="A92" s="25"/>
      <c r="B92" s="25"/>
      <c r="C92" s="25"/>
      <c r="D92" s="25"/>
      <c r="E92" s="25"/>
      <c r="F92" s="25"/>
      <c r="G92" s="25"/>
      <c r="H92" s="25"/>
      <c r="I92" s="25"/>
      <c r="J92" s="25"/>
      <c r="K92" s="25"/>
      <c r="L92" s="25"/>
      <c r="M92" s="25"/>
      <c r="N92" s="25"/>
      <c r="O92" s="25"/>
      <c r="P92" s="25"/>
      <c r="Q92" s="25" t="str">
        <f t="shared" si="46"/>
        <v/>
      </c>
      <c r="R92" s="25" t="str">
        <f t="shared" si="47"/>
        <v/>
      </c>
      <c r="S92" s="25" t="str">
        <f t="shared" si="48"/>
        <v/>
      </c>
      <c r="T92" s="25" t="str">
        <f t="shared" si="49"/>
        <v/>
      </c>
      <c r="U92" s="25" t="str">
        <f t="shared" si="50"/>
        <v/>
      </c>
      <c r="V92" s="25" t="str">
        <f t="shared" si="51"/>
        <v/>
      </c>
      <c r="W92" s="25" t="str">
        <f t="shared" si="52"/>
        <v/>
      </c>
      <c r="X92" s="25" t="str">
        <f t="shared" si="53"/>
        <v/>
      </c>
      <c r="Y92" s="25" t="str">
        <f t="shared" si="54"/>
        <v/>
      </c>
      <c r="Z92" s="35" t="str">
        <f>IF(COUNTA(E92:P92)=0,"",((Q92*Instellingen!$B$5)+(S92*Instellingen!$B$6)+(R92*Instellingen!$B$7)+(T92*Instellingen!$B$9)+(U92*Instellingen!$B$10)+(V92*Instellingen!$B$11)+(W92*Instellingen!$B$12)+(X92*Instellingen!$B$13)+(Y92*Instellingen!$B$14))/(5*SUM(Instellingen!$B$5:$B$14)))</f>
        <v/>
      </c>
      <c r="AA92" s="35" t="str">
        <f t="shared" si="55"/>
        <v/>
      </c>
      <c r="AB92" s="25" t="str">
        <f>IF(COUNTA(E92:P92)=0,"",IF(OR(I92="Ingemetseld",I92="Houten kozijn - niet volledig droog",M92="Niet geschikt",AND(H92="Hout",I92&lt;&gt;"Houten kozijn - droog en losmaakbaar"),AND(I92="Houten kozijn - droog en losmaakbaar",H92&lt;&gt;"Hout"),AND(H92="Hout",Q92&lt;5)),"NO-GO (los deurblad)",IF(AND(AA92&gt;=Instellingen!$E$6,O92="Ja",P92="Ja"),"GO",IF(AA92&gt;=Instellingen!$E$7,"GO met aanpassingen",IF(AA92&gt;=Instellingen!$E$9,"HOLD","NO-GO (los deurblad)")))))</f>
        <v/>
      </c>
      <c r="AC92" s="36" t="str">
        <f t="shared" si="56"/>
        <v/>
      </c>
      <c r="AD92" s="36" t="str">
        <f t="shared" si="57"/>
        <v/>
      </c>
      <c r="AE92" s="37" t="str">
        <f>IF(AD92="","",AD92*Instellingen!$E$17)</f>
        <v/>
      </c>
      <c r="AF92" s="37" t="str">
        <f>IF(J92="","",IF(J92="Ja",Instellingen!$E$18,IF(J92="Nee",Instellingen!$E$19,"")))</f>
        <v/>
      </c>
      <c r="AG92" s="37" t="str">
        <f>IF(OR(AF92="",COUNTA(E92:P92)=0),"",ROUND(AF92*Instellingen!$E$21,0))</f>
        <v/>
      </c>
      <c r="AH92" s="37" t="str">
        <f t="shared" si="58"/>
        <v/>
      </c>
      <c r="AI92" s="25" t="str">
        <f t="shared" si="59"/>
        <v/>
      </c>
      <c r="AJ92" s="44" t="str">
        <f t="shared" si="60"/>
        <v/>
      </c>
      <c r="AK92" s="44" t="str">
        <f t="shared" si="61"/>
        <v/>
      </c>
      <c r="AL92" s="44" t="str">
        <f t="shared" si="62"/>
        <v/>
      </c>
      <c r="AM92" s="44" t="str">
        <f t="shared" si="63"/>
        <v/>
      </c>
      <c r="AN92" s="44" t="str">
        <f t="shared" si="64"/>
        <v/>
      </c>
      <c r="AO92" s="44" t="str">
        <f t="shared" si="65"/>
        <v/>
      </c>
      <c r="AP92" s="44" t="str">
        <f t="shared" si="66"/>
        <v/>
      </c>
      <c r="AQ92" s="44" t="str">
        <f t="shared" si="67"/>
        <v/>
      </c>
      <c r="AR92" s="25" t="str">
        <f t="shared" si="68"/>
        <v/>
      </c>
    </row>
    <row r="93" spans="1:44" x14ac:dyDescent="0.35">
      <c r="A93" s="25"/>
      <c r="B93" s="25"/>
      <c r="C93" s="25"/>
      <c r="D93" s="25"/>
      <c r="E93" s="25"/>
      <c r="F93" s="25"/>
      <c r="G93" s="25"/>
      <c r="H93" s="25"/>
      <c r="I93" s="25"/>
      <c r="J93" s="25"/>
      <c r="K93" s="25"/>
      <c r="L93" s="25"/>
      <c r="M93" s="25"/>
      <c r="N93" s="25"/>
      <c r="O93" s="25"/>
      <c r="P93" s="25"/>
      <c r="Q93" s="25" t="str">
        <f t="shared" si="46"/>
        <v/>
      </c>
      <c r="R93" s="25" t="str">
        <f t="shared" si="47"/>
        <v/>
      </c>
      <c r="S93" s="25" t="str">
        <f t="shared" si="48"/>
        <v/>
      </c>
      <c r="T93" s="25" t="str">
        <f t="shared" si="49"/>
        <v/>
      </c>
      <c r="U93" s="25" t="str">
        <f t="shared" si="50"/>
        <v/>
      </c>
      <c r="V93" s="25" t="str">
        <f t="shared" si="51"/>
        <v/>
      </c>
      <c r="W93" s="25" t="str">
        <f t="shared" si="52"/>
        <v/>
      </c>
      <c r="X93" s="25" t="str">
        <f t="shared" si="53"/>
        <v/>
      </c>
      <c r="Y93" s="25" t="str">
        <f t="shared" si="54"/>
        <v/>
      </c>
      <c r="Z93" s="35" t="str">
        <f>IF(COUNTA(E93:P93)=0,"",((Q93*Instellingen!$B$5)+(S93*Instellingen!$B$6)+(R93*Instellingen!$B$7)+(T93*Instellingen!$B$9)+(U93*Instellingen!$B$10)+(V93*Instellingen!$B$11)+(W93*Instellingen!$B$12)+(X93*Instellingen!$B$13)+(Y93*Instellingen!$B$14))/(5*SUM(Instellingen!$B$5:$B$14)))</f>
        <v/>
      </c>
      <c r="AA93" s="35" t="str">
        <f t="shared" si="55"/>
        <v/>
      </c>
      <c r="AB93" s="25" t="str">
        <f>IF(COUNTA(E93:P93)=0,"",IF(OR(I93="Ingemetseld",I93="Houten kozijn - niet volledig droog",M93="Niet geschikt",AND(H93="Hout",I93&lt;&gt;"Houten kozijn - droog en losmaakbaar"),AND(I93="Houten kozijn - droog en losmaakbaar",H93&lt;&gt;"Hout"),AND(H93="Hout",Q93&lt;5)),"NO-GO (los deurblad)",IF(AND(AA93&gt;=Instellingen!$E$6,O93="Ja",P93="Ja"),"GO",IF(AA93&gt;=Instellingen!$E$7,"GO met aanpassingen",IF(AA93&gt;=Instellingen!$E$9,"HOLD","NO-GO (los deurblad)")))))</f>
        <v/>
      </c>
      <c r="AC93" s="36" t="str">
        <f t="shared" si="56"/>
        <v/>
      </c>
      <c r="AD93" s="36" t="str">
        <f t="shared" si="57"/>
        <v/>
      </c>
      <c r="AE93" s="37" t="str">
        <f>IF(AD93="","",AD93*Instellingen!$E$17)</f>
        <v/>
      </c>
      <c r="AF93" s="37" t="str">
        <f>IF(J93="","",IF(J93="Ja",Instellingen!$E$18,IF(J93="Nee",Instellingen!$E$19,"")))</f>
        <v/>
      </c>
      <c r="AG93" s="37" t="str">
        <f>IF(OR(AF93="",COUNTA(E93:P93)=0),"",ROUND(AF93*Instellingen!$E$21,0))</f>
        <v/>
      </c>
      <c r="AH93" s="37" t="str">
        <f t="shared" si="58"/>
        <v/>
      </c>
      <c r="AI93" s="25" t="str">
        <f t="shared" si="59"/>
        <v/>
      </c>
      <c r="AJ93" s="44" t="str">
        <f t="shared" si="60"/>
        <v/>
      </c>
      <c r="AK93" s="44" t="str">
        <f t="shared" si="61"/>
        <v/>
      </c>
      <c r="AL93" s="44" t="str">
        <f t="shared" si="62"/>
        <v/>
      </c>
      <c r="AM93" s="44" t="str">
        <f t="shared" si="63"/>
        <v/>
      </c>
      <c r="AN93" s="44" t="str">
        <f t="shared" si="64"/>
        <v/>
      </c>
      <c r="AO93" s="44" t="str">
        <f t="shared" si="65"/>
        <v/>
      </c>
      <c r="AP93" s="44" t="str">
        <f t="shared" si="66"/>
        <v/>
      </c>
      <c r="AQ93" s="44" t="str">
        <f t="shared" si="67"/>
        <v/>
      </c>
      <c r="AR93" s="25" t="str">
        <f t="shared" si="68"/>
        <v/>
      </c>
    </row>
    <row r="94" spans="1:44" x14ac:dyDescent="0.35">
      <c r="A94" s="25"/>
      <c r="B94" s="25"/>
      <c r="C94" s="25"/>
      <c r="D94" s="25"/>
      <c r="E94" s="25"/>
      <c r="F94" s="25"/>
      <c r="G94" s="25"/>
      <c r="H94" s="25"/>
      <c r="I94" s="25"/>
      <c r="J94" s="25"/>
      <c r="K94" s="25"/>
      <c r="L94" s="25"/>
      <c r="M94" s="25"/>
      <c r="N94" s="25"/>
      <c r="O94" s="25"/>
      <c r="P94" s="25"/>
      <c r="Q94" s="25" t="str">
        <f t="shared" si="46"/>
        <v/>
      </c>
      <c r="R94" s="25" t="str">
        <f t="shared" si="47"/>
        <v/>
      </c>
      <c r="S94" s="25" t="str">
        <f t="shared" si="48"/>
        <v/>
      </c>
      <c r="T94" s="25" t="str">
        <f t="shared" si="49"/>
        <v/>
      </c>
      <c r="U94" s="25" t="str">
        <f t="shared" si="50"/>
        <v/>
      </c>
      <c r="V94" s="25" t="str">
        <f t="shared" si="51"/>
        <v/>
      </c>
      <c r="W94" s="25" t="str">
        <f t="shared" si="52"/>
        <v/>
      </c>
      <c r="X94" s="25" t="str">
        <f t="shared" si="53"/>
        <v/>
      </c>
      <c r="Y94" s="25" t="str">
        <f t="shared" si="54"/>
        <v/>
      </c>
      <c r="Z94" s="35" t="str">
        <f>IF(COUNTA(E94:P94)=0,"",((Q94*Instellingen!$B$5)+(S94*Instellingen!$B$6)+(R94*Instellingen!$B$7)+(T94*Instellingen!$B$9)+(U94*Instellingen!$B$10)+(V94*Instellingen!$B$11)+(W94*Instellingen!$B$12)+(X94*Instellingen!$B$13)+(Y94*Instellingen!$B$14))/(5*SUM(Instellingen!$B$5:$B$14)))</f>
        <v/>
      </c>
      <c r="AA94" s="35" t="str">
        <f t="shared" si="55"/>
        <v/>
      </c>
      <c r="AB94" s="25" t="str">
        <f>IF(COUNTA(E94:P94)=0,"",IF(OR(I94="Ingemetseld",I94="Houten kozijn - niet volledig droog",M94="Niet geschikt",AND(H94="Hout",I94&lt;&gt;"Houten kozijn - droog en losmaakbaar"),AND(I94="Houten kozijn - droog en losmaakbaar",H94&lt;&gt;"Hout"),AND(H94="Hout",Q94&lt;5)),"NO-GO (los deurblad)",IF(AND(AA94&gt;=Instellingen!$E$6,O94="Ja",P94="Ja"),"GO",IF(AA94&gt;=Instellingen!$E$7,"GO met aanpassingen",IF(AA94&gt;=Instellingen!$E$9,"HOLD","NO-GO (los deurblad)")))))</f>
        <v/>
      </c>
      <c r="AC94" s="36" t="str">
        <f t="shared" si="56"/>
        <v/>
      </c>
      <c r="AD94" s="36" t="str">
        <f t="shared" si="57"/>
        <v/>
      </c>
      <c r="AE94" s="37" t="str">
        <f>IF(AD94="","",AD94*Instellingen!$E$17)</f>
        <v/>
      </c>
      <c r="AF94" s="37" t="str">
        <f>IF(J94="","",IF(J94="Ja",Instellingen!$E$18,IF(J94="Nee",Instellingen!$E$19,"")))</f>
        <v/>
      </c>
      <c r="AG94" s="37" t="str">
        <f>IF(OR(AF94="",COUNTA(E94:P94)=0),"",ROUND(AF94*Instellingen!$E$21,0))</f>
        <v/>
      </c>
      <c r="AH94" s="37" t="str">
        <f t="shared" si="58"/>
        <v/>
      </c>
      <c r="AI94" s="25" t="str">
        <f t="shared" si="59"/>
        <v/>
      </c>
      <c r="AJ94" s="44" t="str">
        <f t="shared" si="60"/>
        <v/>
      </c>
      <c r="AK94" s="44" t="str">
        <f t="shared" si="61"/>
        <v/>
      </c>
      <c r="AL94" s="44" t="str">
        <f t="shared" si="62"/>
        <v/>
      </c>
      <c r="AM94" s="44" t="str">
        <f t="shared" si="63"/>
        <v/>
      </c>
      <c r="AN94" s="44" t="str">
        <f t="shared" si="64"/>
        <v/>
      </c>
      <c r="AO94" s="44" t="str">
        <f t="shared" si="65"/>
        <v/>
      </c>
      <c r="AP94" s="44" t="str">
        <f t="shared" si="66"/>
        <v/>
      </c>
      <c r="AQ94" s="44" t="str">
        <f t="shared" si="67"/>
        <v/>
      </c>
      <c r="AR94" s="25" t="str">
        <f t="shared" si="68"/>
        <v/>
      </c>
    </row>
    <row r="95" spans="1:44" x14ac:dyDescent="0.35">
      <c r="A95" s="25"/>
      <c r="B95" s="25"/>
      <c r="C95" s="25"/>
      <c r="D95" s="25"/>
      <c r="E95" s="25"/>
      <c r="F95" s="25"/>
      <c r="G95" s="25"/>
      <c r="H95" s="25"/>
      <c r="I95" s="25"/>
      <c r="J95" s="25"/>
      <c r="K95" s="25"/>
      <c r="L95" s="25"/>
      <c r="M95" s="25"/>
      <c r="N95" s="25"/>
      <c r="O95" s="25"/>
      <c r="P95" s="25"/>
      <c r="Q95" s="25" t="str">
        <f t="shared" ref="Q95:Q126" si="69">IF(OR(F95="",G95=""),"",IF(AND(F95&lt;=0.95,G95&lt;=2.3),5,IF(AND(F95&lt;=1,G95&lt;=2.35),4,IF(AND(F95&lt;=1.05,G95&lt;=2.4),3,IF(AND(F95&lt;=1.1,G95&lt;=2.5),2,1)))))</f>
        <v/>
      </c>
      <c r="R95" s="25" t="str">
        <f t="shared" ref="R95:R126" si="70">IF(H95="","",IF(H95="Staal",5,IF(H95="Aluminium",5,IF(H95="Hout",1,2))))</f>
        <v/>
      </c>
      <c r="S95" s="25" t="str">
        <f t="shared" ref="S95:S126" si="71">IF(I95="","",IF(I95="Stalen kozijn in dichte systeemwand",5,IF(I95="Stalen kozijn met zijlicht",4,IF(I95="Aluminium kozijn in glazen systeemwand",3,IF(I95="Aluminium kozijn met direct gekoppeld glas",2,IF(I95="Houten kozijn - droog en losmaakbaar",2,IF(I95="Houten kozijn - niet volledig droog",1,IF(I95="Ingemetseld",1,2))))))))</f>
        <v/>
      </c>
      <c r="T95" s="25" t="str">
        <f t="shared" ref="T95:T126" si="72">IF(K95="","",IF(K95="Compleet",5,IF(K95="Deels",3,1)))</f>
        <v/>
      </c>
      <c r="U95" s="25" t="str">
        <f t="shared" ref="U95:U126" si="73">IF(L95="","",IF(L95="Geen",5,IF(L95="Licht",4,IF(L95="Matig",2,1))))</f>
        <v/>
      </c>
      <c r="V95" s="25" t="str">
        <f t="shared" ref="V95:V126" si="74">IF(M95="","",IF(M95="Direct inzetbaar",5,IF(M95="Aanpassing nodig",3,IF(M95="Twijfelachtig",2,1))))</f>
        <v/>
      </c>
      <c r="W95" s="25" t="str">
        <f t="shared" ref="W95:W126" si="75">IF(N95="","",IF(N95="Ja",5,IF(N95="Gedeeltelijk",3,1)))</f>
        <v/>
      </c>
      <c r="X95" s="25" t="str">
        <f t="shared" ref="X95:X126" si="76">IF(O95="","",IF(O95="Ja",5,IF(O95="Misschien",3,1)))</f>
        <v/>
      </c>
      <c r="Y95" s="25" t="str">
        <f t="shared" ref="Y95:Y126" si="77">IF(P95="","",IF(P95="Ja",5,IF(P95="Met moeite",3,1)))</f>
        <v/>
      </c>
      <c r="Z95" s="35" t="str">
        <f>IF(COUNTA(E95:P95)=0,"",((Q95*Instellingen!$B$5)+(S95*Instellingen!$B$6)+(R95*Instellingen!$B$7)+(T95*Instellingen!$B$9)+(U95*Instellingen!$B$10)+(V95*Instellingen!$B$11)+(W95*Instellingen!$B$12)+(X95*Instellingen!$B$13)+(Y95*Instellingen!$B$14))/(5*SUM(Instellingen!$B$5:$B$14)))</f>
        <v/>
      </c>
      <c r="AA95" s="35" t="str">
        <f t="shared" ref="AA95:AA126" si="78">IF(Z95="","",Z95)</f>
        <v/>
      </c>
      <c r="AB95" s="25" t="str">
        <f>IF(COUNTA(E95:P95)=0,"",IF(OR(I95="Ingemetseld",I95="Houten kozijn - niet volledig droog",M95="Niet geschikt",AND(H95="Hout",I95&lt;&gt;"Houten kozijn - droog en losmaakbaar"),AND(I95="Houten kozijn - droog en losmaakbaar",H95&lt;&gt;"Hout"),AND(H95="Hout",Q95&lt;5)),"NO-GO (los deurblad)",IF(AND(AA95&gt;=Instellingen!$E$6,O95="Ja",P95="Ja"),"GO",IF(AA95&gt;=Instellingen!$E$7,"GO met aanpassingen",IF(AA95&gt;=Instellingen!$E$9,"HOLD","NO-GO (los deurblad)")))))</f>
        <v/>
      </c>
      <c r="AC95" s="36" t="str">
        <f t="shared" ref="AC95:AC126" si="79">IF($AB95="","",IF($I95="Ingemetseld",0,IF($I95="Houten kozijn - niet volledig droog",0,IF($I95="Houten kozijn - droog en losmaakbaar",1.25,IF($I95="Stalen kozijn in dichte systeemwand",0.75,IF($I95="Stalen kozijn met zijlicht",1.25,IF($I95="Aluminium kozijn in glazen systeemwand",1,IF($I95="Aluminium kozijn met direct gekoppeld glas",1.5,""))))))))</f>
        <v/>
      </c>
      <c r="AD95" s="36" t="str">
        <f t="shared" ref="AD95:AD126" si="80">IF(AC95="","",E95*AC95)</f>
        <v/>
      </c>
      <c r="AE95" s="37" t="str">
        <f>IF(AD95="","",AD95*Instellingen!$E$17)</f>
        <v/>
      </c>
      <c r="AF95" s="37" t="str">
        <f>IF(J95="","",IF(J95="Ja",Instellingen!$E$18,IF(J95="Nee",Instellingen!$E$19,"")))</f>
        <v/>
      </c>
      <c r="AG95" s="37" t="str">
        <f>IF(OR(AF95="",COUNTA(E95:P95)=0),"",ROUND(AF95*Instellingen!$E$21,0))</f>
        <v/>
      </c>
      <c r="AH95" s="37" t="str">
        <f t="shared" ref="AH95:AH126" si="81">IF(AG95="","",E95*AG95)</f>
        <v/>
      </c>
      <c r="AI95" s="25" t="str">
        <f t="shared" ref="AI95:AI126" si="82">IF($AB95="","",IF(LEFT($AB95,5)="NO-GO","los deurblad kan verkocht worden",IF($AR95="Geen actie nodig","direct inzetbaar voor verwachte opbrengst",IF($AR95&lt;&gt;"","voor verwachte opbrengst nodig: "&amp;$AR95,IF($AB95="GO met aanpassingen","Aanpassing of opwaardering nodig",IF($AB95="HOLD","Afnemer/logistiek nog niet rond",""))))))</f>
        <v/>
      </c>
      <c r="AJ95" s="44" t="str">
        <f t="shared" ref="AJ95:AJ126" si="83">IF(COUNTA($E95:$P95)=0,"",IF(AND(LEFT($AB95,5)&lt;&gt;"NO-GO",$K95="Compleet",$L95="Geen",$M95="Direct inzetbaar",$N95="Ja"),1,0))</f>
        <v/>
      </c>
      <c r="AK95" s="44" t="str">
        <f t="shared" ref="AK95:AK126" si="84">IF(COUNTA($E95:$P95)=0,"",IF(AND(LEFT($AB95,5)&lt;&gt;"NO-GO",$L95="Licht"),1,0))</f>
        <v/>
      </c>
      <c r="AL95" s="44" t="str">
        <f t="shared" ref="AL95:AL126" si="85">IF(COUNTA($E95:$P95)=0,"",IF(AND(LEFT($AB95,5)&lt;&gt;"NO-GO",OR($L95="Matig",$L95="Ernstig")),1,0))</f>
        <v/>
      </c>
      <c r="AM95" s="44" t="str">
        <f t="shared" ref="AM95:AM126" si="86">IF(COUNTA($E95:$P95)=0,"",IF(AND(LEFT($AB95,5)&lt;&gt;"NO-GO",$K95="Deels"),1,0))</f>
        <v/>
      </c>
      <c r="AN95" s="44" t="str">
        <f t="shared" ref="AN95:AN126" si="87">IF(COUNTA($E95:$P95)=0,"",IF(AND(LEFT($AB95,5)&lt;&gt;"NO-GO",$M95="Aanpassing nodig"),1,0))</f>
        <v/>
      </c>
      <c r="AO95" s="44" t="str">
        <f t="shared" ref="AO95:AO126" si="88">IF(COUNTA($E95:$P95)=0,"",IF(AND(LEFT($AB95,5)&lt;&gt;"NO-GO",OR($N95="Gedeeltelijk",$N95="Nee")),1,0))</f>
        <v/>
      </c>
      <c r="AP95" s="44" t="str">
        <f t="shared" ref="AP95:AP126" si="89">IF(COUNTA($E95:$P95)=0,"",IF(AND(LEFT($AB95,5)&lt;&gt;"NO-GO",OR($M95="Twijfelachtig",$I95="Onbekend")),1,0))</f>
        <v/>
      </c>
      <c r="AQ95" s="44" t="str">
        <f t="shared" ref="AQ95:AQ126" si="90">IF(COUNTA($E95:$P95)=0,"",IF(OR(LEFT($AB95,5)="NO-GO",$K95="Los deurblad"),1,0))</f>
        <v/>
      </c>
      <c r="AR95" s="25" t="str">
        <f t="shared" ref="AR95:AR126" si="91">IF(COUNTA($E95:$P95)=0,"",IF($AJ95=1,"Geen actie nodig","")&amp;IF($AK95=1,IF(OR($AJ95=1),"; ","")&amp;"Reiniging nodig","")&amp;IF($AL95=1,IF(OR($AJ95=1,$AK95=1),"; ","")&amp;"Reparatie nodig","")&amp;IF($AM95=1,IF(OR($AJ95=1,$AK95=1,$AL95=1),"; ","")&amp;"Onderdelen aanvullen","")&amp;IF($AN95=1,IF(OR($AJ95=1,$AK95=1,$AL95=1,$AM95=1),"; ","")&amp;"Maataanpassing nodig","")&amp;IF($AO95=1,IF(OR($AJ95=1,$AK95=1,$AL95=1,$AM95=1,$AN95=1),"; ","")&amp;"Technische controle nodig","")&amp;IF($AP95=1,IF(OR($AJ95=1,$AK95=1,$AL95=1,$AM95=1,$AN95=1,$AO95=1),"; ","")&amp;"Handmatige beoordeling nodig","")&amp;IF($AQ95=1,IF(OR($AJ95=1,$AK95=1,$AL95=1,$AM95=1,$AN95=1,$AO95=1,$AP95=1),"; ","")&amp;"Alleen reststroom / los deurblad",""))</f>
        <v/>
      </c>
    </row>
    <row r="96" spans="1:44" x14ac:dyDescent="0.35">
      <c r="A96" s="25"/>
      <c r="B96" s="25"/>
      <c r="C96" s="25"/>
      <c r="D96" s="25"/>
      <c r="E96" s="25"/>
      <c r="F96" s="25"/>
      <c r="G96" s="25"/>
      <c r="H96" s="25"/>
      <c r="I96" s="25"/>
      <c r="J96" s="25"/>
      <c r="K96" s="25"/>
      <c r="L96" s="25"/>
      <c r="M96" s="25"/>
      <c r="N96" s="25"/>
      <c r="O96" s="25"/>
      <c r="P96" s="25"/>
      <c r="Q96" s="25" t="str">
        <f t="shared" si="69"/>
        <v/>
      </c>
      <c r="R96" s="25" t="str">
        <f t="shared" si="70"/>
        <v/>
      </c>
      <c r="S96" s="25" t="str">
        <f t="shared" si="71"/>
        <v/>
      </c>
      <c r="T96" s="25" t="str">
        <f t="shared" si="72"/>
        <v/>
      </c>
      <c r="U96" s="25" t="str">
        <f t="shared" si="73"/>
        <v/>
      </c>
      <c r="V96" s="25" t="str">
        <f t="shared" si="74"/>
        <v/>
      </c>
      <c r="W96" s="25" t="str">
        <f t="shared" si="75"/>
        <v/>
      </c>
      <c r="X96" s="25" t="str">
        <f t="shared" si="76"/>
        <v/>
      </c>
      <c r="Y96" s="25" t="str">
        <f t="shared" si="77"/>
        <v/>
      </c>
      <c r="Z96" s="35" t="str">
        <f>IF(COUNTA(E96:P96)=0,"",((Q96*Instellingen!$B$5)+(S96*Instellingen!$B$6)+(R96*Instellingen!$B$7)+(T96*Instellingen!$B$9)+(U96*Instellingen!$B$10)+(V96*Instellingen!$B$11)+(W96*Instellingen!$B$12)+(X96*Instellingen!$B$13)+(Y96*Instellingen!$B$14))/(5*SUM(Instellingen!$B$5:$B$14)))</f>
        <v/>
      </c>
      <c r="AA96" s="35" t="str">
        <f t="shared" si="78"/>
        <v/>
      </c>
      <c r="AB96" s="25" t="str">
        <f>IF(COUNTA(E96:P96)=0,"",IF(OR(I96="Ingemetseld",I96="Houten kozijn - niet volledig droog",M96="Niet geschikt",AND(H96="Hout",I96&lt;&gt;"Houten kozijn - droog en losmaakbaar"),AND(I96="Houten kozijn - droog en losmaakbaar",H96&lt;&gt;"Hout"),AND(H96="Hout",Q96&lt;5)),"NO-GO (los deurblad)",IF(AND(AA96&gt;=Instellingen!$E$6,O96="Ja",P96="Ja"),"GO",IF(AA96&gt;=Instellingen!$E$7,"GO met aanpassingen",IF(AA96&gt;=Instellingen!$E$9,"HOLD","NO-GO (los deurblad)")))))</f>
        <v/>
      </c>
      <c r="AC96" s="36" t="str">
        <f t="shared" si="79"/>
        <v/>
      </c>
      <c r="AD96" s="36" t="str">
        <f t="shared" si="80"/>
        <v/>
      </c>
      <c r="AE96" s="37" t="str">
        <f>IF(AD96="","",AD96*Instellingen!$E$17)</f>
        <v/>
      </c>
      <c r="AF96" s="37" t="str">
        <f>IF(J96="","",IF(J96="Ja",Instellingen!$E$18,IF(J96="Nee",Instellingen!$E$19,"")))</f>
        <v/>
      </c>
      <c r="AG96" s="37" t="str">
        <f>IF(OR(AF96="",COUNTA(E96:P96)=0),"",ROUND(AF96*Instellingen!$E$21,0))</f>
        <v/>
      </c>
      <c r="AH96" s="37" t="str">
        <f t="shared" si="81"/>
        <v/>
      </c>
      <c r="AI96" s="25" t="str">
        <f t="shared" si="82"/>
        <v/>
      </c>
      <c r="AJ96" s="44" t="str">
        <f t="shared" si="83"/>
        <v/>
      </c>
      <c r="AK96" s="44" t="str">
        <f t="shared" si="84"/>
        <v/>
      </c>
      <c r="AL96" s="44" t="str">
        <f t="shared" si="85"/>
        <v/>
      </c>
      <c r="AM96" s="44" t="str">
        <f t="shared" si="86"/>
        <v/>
      </c>
      <c r="AN96" s="44" t="str">
        <f t="shared" si="87"/>
        <v/>
      </c>
      <c r="AO96" s="44" t="str">
        <f t="shared" si="88"/>
        <v/>
      </c>
      <c r="AP96" s="44" t="str">
        <f t="shared" si="89"/>
        <v/>
      </c>
      <c r="AQ96" s="44" t="str">
        <f t="shared" si="90"/>
        <v/>
      </c>
      <c r="AR96" s="25" t="str">
        <f t="shared" si="91"/>
        <v/>
      </c>
    </row>
    <row r="97" spans="1:44" x14ac:dyDescent="0.35">
      <c r="A97" s="25"/>
      <c r="B97" s="25"/>
      <c r="C97" s="25"/>
      <c r="D97" s="25"/>
      <c r="E97" s="25"/>
      <c r="F97" s="25"/>
      <c r="G97" s="25"/>
      <c r="H97" s="25"/>
      <c r="I97" s="25"/>
      <c r="J97" s="25"/>
      <c r="K97" s="25"/>
      <c r="L97" s="25"/>
      <c r="M97" s="25"/>
      <c r="N97" s="25"/>
      <c r="O97" s="25"/>
      <c r="P97" s="25"/>
      <c r="Q97" s="25" t="str">
        <f t="shared" si="69"/>
        <v/>
      </c>
      <c r="R97" s="25" t="str">
        <f t="shared" si="70"/>
        <v/>
      </c>
      <c r="S97" s="25" t="str">
        <f t="shared" si="71"/>
        <v/>
      </c>
      <c r="T97" s="25" t="str">
        <f t="shared" si="72"/>
        <v/>
      </c>
      <c r="U97" s="25" t="str">
        <f t="shared" si="73"/>
        <v/>
      </c>
      <c r="V97" s="25" t="str">
        <f t="shared" si="74"/>
        <v/>
      </c>
      <c r="W97" s="25" t="str">
        <f t="shared" si="75"/>
        <v/>
      </c>
      <c r="X97" s="25" t="str">
        <f t="shared" si="76"/>
        <v/>
      </c>
      <c r="Y97" s="25" t="str">
        <f t="shared" si="77"/>
        <v/>
      </c>
      <c r="Z97" s="35" t="str">
        <f>IF(COUNTA(E97:P97)=0,"",((Q97*Instellingen!$B$5)+(S97*Instellingen!$B$6)+(R97*Instellingen!$B$7)+(T97*Instellingen!$B$9)+(U97*Instellingen!$B$10)+(V97*Instellingen!$B$11)+(W97*Instellingen!$B$12)+(X97*Instellingen!$B$13)+(Y97*Instellingen!$B$14))/(5*SUM(Instellingen!$B$5:$B$14)))</f>
        <v/>
      </c>
      <c r="AA97" s="35" t="str">
        <f t="shared" si="78"/>
        <v/>
      </c>
      <c r="AB97" s="25" t="str">
        <f>IF(COUNTA(E97:P97)=0,"",IF(OR(I97="Ingemetseld",I97="Houten kozijn - niet volledig droog",M97="Niet geschikt",AND(H97="Hout",I97&lt;&gt;"Houten kozijn - droog en losmaakbaar"),AND(I97="Houten kozijn - droog en losmaakbaar",H97&lt;&gt;"Hout"),AND(H97="Hout",Q97&lt;5)),"NO-GO (los deurblad)",IF(AND(AA97&gt;=Instellingen!$E$6,O97="Ja",P97="Ja"),"GO",IF(AA97&gt;=Instellingen!$E$7,"GO met aanpassingen",IF(AA97&gt;=Instellingen!$E$9,"HOLD","NO-GO (los deurblad)")))))</f>
        <v/>
      </c>
      <c r="AC97" s="36" t="str">
        <f t="shared" si="79"/>
        <v/>
      </c>
      <c r="AD97" s="36" t="str">
        <f t="shared" si="80"/>
        <v/>
      </c>
      <c r="AE97" s="37" t="str">
        <f>IF(AD97="","",AD97*Instellingen!$E$17)</f>
        <v/>
      </c>
      <c r="AF97" s="37" t="str">
        <f>IF(J97="","",IF(J97="Ja",Instellingen!$E$18,IF(J97="Nee",Instellingen!$E$19,"")))</f>
        <v/>
      </c>
      <c r="AG97" s="37" t="str">
        <f>IF(OR(AF97="",COUNTA(E97:P97)=0),"",ROUND(AF97*Instellingen!$E$21,0))</f>
        <v/>
      </c>
      <c r="AH97" s="37" t="str">
        <f t="shared" si="81"/>
        <v/>
      </c>
      <c r="AI97" s="25" t="str">
        <f t="shared" si="82"/>
        <v/>
      </c>
      <c r="AJ97" s="44" t="str">
        <f t="shared" si="83"/>
        <v/>
      </c>
      <c r="AK97" s="44" t="str">
        <f t="shared" si="84"/>
        <v/>
      </c>
      <c r="AL97" s="44" t="str">
        <f t="shared" si="85"/>
        <v/>
      </c>
      <c r="AM97" s="44" t="str">
        <f t="shared" si="86"/>
        <v/>
      </c>
      <c r="AN97" s="44" t="str">
        <f t="shared" si="87"/>
        <v/>
      </c>
      <c r="AO97" s="44" t="str">
        <f t="shared" si="88"/>
        <v/>
      </c>
      <c r="AP97" s="44" t="str">
        <f t="shared" si="89"/>
        <v/>
      </c>
      <c r="AQ97" s="44" t="str">
        <f t="shared" si="90"/>
        <v/>
      </c>
      <c r="AR97" s="25" t="str">
        <f t="shared" si="91"/>
        <v/>
      </c>
    </row>
    <row r="98" spans="1:44" x14ac:dyDescent="0.35">
      <c r="A98" s="25"/>
      <c r="B98" s="25"/>
      <c r="C98" s="25"/>
      <c r="D98" s="25"/>
      <c r="E98" s="25"/>
      <c r="F98" s="25"/>
      <c r="G98" s="25"/>
      <c r="H98" s="25"/>
      <c r="I98" s="25"/>
      <c r="J98" s="25"/>
      <c r="K98" s="25"/>
      <c r="L98" s="25"/>
      <c r="M98" s="25"/>
      <c r="N98" s="25"/>
      <c r="O98" s="25"/>
      <c r="P98" s="25"/>
      <c r="Q98" s="25" t="str">
        <f t="shared" si="69"/>
        <v/>
      </c>
      <c r="R98" s="25" t="str">
        <f t="shared" si="70"/>
        <v/>
      </c>
      <c r="S98" s="25" t="str">
        <f t="shared" si="71"/>
        <v/>
      </c>
      <c r="T98" s="25" t="str">
        <f t="shared" si="72"/>
        <v/>
      </c>
      <c r="U98" s="25" t="str">
        <f t="shared" si="73"/>
        <v/>
      </c>
      <c r="V98" s="25" t="str">
        <f t="shared" si="74"/>
        <v/>
      </c>
      <c r="W98" s="25" t="str">
        <f t="shared" si="75"/>
        <v/>
      </c>
      <c r="X98" s="25" t="str">
        <f t="shared" si="76"/>
        <v/>
      </c>
      <c r="Y98" s="25" t="str">
        <f t="shared" si="77"/>
        <v/>
      </c>
      <c r="Z98" s="35" t="str">
        <f>IF(COUNTA(E98:P98)=0,"",((Q98*Instellingen!$B$5)+(S98*Instellingen!$B$6)+(R98*Instellingen!$B$7)+(T98*Instellingen!$B$9)+(U98*Instellingen!$B$10)+(V98*Instellingen!$B$11)+(W98*Instellingen!$B$12)+(X98*Instellingen!$B$13)+(Y98*Instellingen!$B$14))/(5*SUM(Instellingen!$B$5:$B$14)))</f>
        <v/>
      </c>
      <c r="AA98" s="35" t="str">
        <f t="shared" si="78"/>
        <v/>
      </c>
      <c r="AB98" s="25" t="str">
        <f>IF(COUNTA(E98:P98)=0,"",IF(OR(I98="Ingemetseld",I98="Houten kozijn - niet volledig droog",M98="Niet geschikt",AND(H98="Hout",I98&lt;&gt;"Houten kozijn - droog en losmaakbaar"),AND(I98="Houten kozijn - droog en losmaakbaar",H98&lt;&gt;"Hout"),AND(H98="Hout",Q98&lt;5)),"NO-GO (los deurblad)",IF(AND(AA98&gt;=Instellingen!$E$6,O98="Ja",P98="Ja"),"GO",IF(AA98&gt;=Instellingen!$E$7,"GO met aanpassingen",IF(AA98&gt;=Instellingen!$E$9,"HOLD","NO-GO (los deurblad)")))))</f>
        <v/>
      </c>
      <c r="AC98" s="36" t="str">
        <f t="shared" si="79"/>
        <v/>
      </c>
      <c r="AD98" s="36" t="str">
        <f t="shared" si="80"/>
        <v/>
      </c>
      <c r="AE98" s="37" t="str">
        <f>IF(AD98="","",AD98*Instellingen!$E$17)</f>
        <v/>
      </c>
      <c r="AF98" s="37" t="str">
        <f>IF(J98="","",IF(J98="Ja",Instellingen!$E$18,IF(J98="Nee",Instellingen!$E$19,"")))</f>
        <v/>
      </c>
      <c r="AG98" s="37" t="str">
        <f>IF(OR(AF98="",COUNTA(E98:P98)=0),"",ROUND(AF98*Instellingen!$E$21,0))</f>
        <v/>
      </c>
      <c r="AH98" s="37" t="str">
        <f t="shared" si="81"/>
        <v/>
      </c>
      <c r="AI98" s="25" t="str">
        <f t="shared" si="82"/>
        <v/>
      </c>
      <c r="AJ98" s="44" t="str">
        <f t="shared" si="83"/>
        <v/>
      </c>
      <c r="AK98" s="44" t="str">
        <f t="shared" si="84"/>
        <v/>
      </c>
      <c r="AL98" s="44" t="str">
        <f t="shared" si="85"/>
        <v/>
      </c>
      <c r="AM98" s="44" t="str">
        <f t="shared" si="86"/>
        <v/>
      </c>
      <c r="AN98" s="44" t="str">
        <f t="shared" si="87"/>
        <v/>
      </c>
      <c r="AO98" s="44" t="str">
        <f t="shared" si="88"/>
        <v/>
      </c>
      <c r="AP98" s="44" t="str">
        <f t="shared" si="89"/>
        <v/>
      </c>
      <c r="AQ98" s="44" t="str">
        <f t="shared" si="90"/>
        <v/>
      </c>
      <c r="AR98" s="25" t="str">
        <f t="shared" si="91"/>
        <v/>
      </c>
    </row>
    <row r="99" spans="1:44" x14ac:dyDescent="0.35">
      <c r="A99" s="25"/>
      <c r="B99" s="25"/>
      <c r="C99" s="25"/>
      <c r="D99" s="25"/>
      <c r="E99" s="25"/>
      <c r="F99" s="25"/>
      <c r="G99" s="25"/>
      <c r="H99" s="25"/>
      <c r="I99" s="25"/>
      <c r="J99" s="25"/>
      <c r="K99" s="25"/>
      <c r="L99" s="25"/>
      <c r="M99" s="25"/>
      <c r="N99" s="25"/>
      <c r="O99" s="25"/>
      <c r="P99" s="25"/>
      <c r="Q99" s="25" t="str">
        <f t="shared" si="69"/>
        <v/>
      </c>
      <c r="R99" s="25" t="str">
        <f t="shared" si="70"/>
        <v/>
      </c>
      <c r="S99" s="25" t="str">
        <f t="shared" si="71"/>
        <v/>
      </c>
      <c r="T99" s="25" t="str">
        <f t="shared" si="72"/>
        <v/>
      </c>
      <c r="U99" s="25" t="str">
        <f t="shared" si="73"/>
        <v/>
      </c>
      <c r="V99" s="25" t="str">
        <f t="shared" si="74"/>
        <v/>
      </c>
      <c r="W99" s="25" t="str">
        <f t="shared" si="75"/>
        <v/>
      </c>
      <c r="X99" s="25" t="str">
        <f t="shared" si="76"/>
        <v/>
      </c>
      <c r="Y99" s="25" t="str">
        <f t="shared" si="77"/>
        <v/>
      </c>
      <c r="Z99" s="35" t="str">
        <f>IF(COUNTA(E99:P99)=0,"",((Q99*Instellingen!$B$5)+(S99*Instellingen!$B$6)+(R99*Instellingen!$B$7)+(T99*Instellingen!$B$9)+(U99*Instellingen!$B$10)+(V99*Instellingen!$B$11)+(W99*Instellingen!$B$12)+(X99*Instellingen!$B$13)+(Y99*Instellingen!$B$14))/(5*SUM(Instellingen!$B$5:$B$14)))</f>
        <v/>
      </c>
      <c r="AA99" s="35" t="str">
        <f t="shared" si="78"/>
        <v/>
      </c>
      <c r="AB99" s="25" t="str">
        <f>IF(COUNTA(E99:P99)=0,"",IF(OR(I99="Ingemetseld",I99="Houten kozijn - niet volledig droog",M99="Niet geschikt",AND(H99="Hout",I99&lt;&gt;"Houten kozijn - droog en losmaakbaar"),AND(I99="Houten kozijn - droog en losmaakbaar",H99&lt;&gt;"Hout"),AND(H99="Hout",Q99&lt;5)),"NO-GO (los deurblad)",IF(AND(AA99&gt;=Instellingen!$E$6,O99="Ja",P99="Ja"),"GO",IF(AA99&gt;=Instellingen!$E$7,"GO met aanpassingen",IF(AA99&gt;=Instellingen!$E$9,"HOLD","NO-GO (los deurblad)")))))</f>
        <v/>
      </c>
      <c r="AC99" s="36" t="str">
        <f t="shared" si="79"/>
        <v/>
      </c>
      <c r="AD99" s="36" t="str">
        <f t="shared" si="80"/>
        <v/>
      </c>
      <c r="AE99" s="37" t="str">
        <f>IF(AD99="","",AD99*Instellingen!$E$17)</f>
        <v/>
      </c>
      <c r="AF99" s="37" t="str">
        <f>IF(J99="","",IF(J99="Ja",Instellingen!$E$18,IF(J99="Nee",Instellingen!$E$19,"")))</f>
        <v/>
      </c>
      <c r="AG99" s="37" t="str">
        <f>IF(OR(AF99="",COUNTA(E99:P99)=0),"",ROUND(AF99*Instellingen!$E$21,0))</f>
        <v/>
      </c>
      <c r="AH99" s="37" t="str">
        <f t="shared" si="81"/>
        <v/>
      </c>
      <c r="AI99" s="25" t="str">
        <f t="shared" si="82"/>
        <v/>
      </c>
      <c r="AJ99" s="44" t="str">
        <f t="shared" si="83"/>
        <v/>
      </c>
      <c r="AK99" s="44" t="str">
        <f t="shared" si="84"/>
        <v/>
      </c>
      <c r="AL99" s="44" t="str">
        <f t="shared" si="85"/>
        <v/>
      </c>
      <c r="AM99" s="44" t="str">
        <f t="shared" si="86"/>
        <v/>
      </c>
      <c r="AN99" s="44" t="str">
        <f t="shared" si="87"/>
        <v/>
      </c>
      <c r="AO99" s="44" t="str">
        <f t="shared" si="88"/>
        <v/>
      </c>
      <c r="AP99" s="44" t="str">
        <f t="shared" si="89"/>
        <v/>
      </c>
      <c r="AQ99" s="44" t="str">
        <f t="shared" si="90"/>
        <v/>
      </c>
      <c r="AR99" s="25" t="str">
        <f t="shared" si="91"/>
        <v/>
      </c>
    </row>
    <row r="100" spans="1:44" x14ac:dyDescent="0.35">
      <c r="A100" s="25"/>
      <c r="B100" s="25"/>
      <c r="C100" s="25"/>
      <c r="D100" s="25"/>
      <c r="E100" s="25"/>
      <c r="F100" s="25"/>
      <c r="G100" s="25"/>
      <c r="H100" s="25"/>
      <c r="I100" s="25"/>
      <c r="J100" s="25"/>
      <c r="K100" s="25"/>
      <c r="L100" s="25"/>
      <c r="M100" s="25"/>
      <c r="N100" s="25"/>
      <c r="O100" s="25"/>
      <c r="P100" s="25"/>
      <c r="Q100" s="25" t="str">
        <f t="shared" si="69"/>
        <v/>
      </c>
      <c r="R100" s="25" t="str">
        <f t="shared" si="70"/>
        <v/>
      </c>
      <c r="S100" s="25" t="str">
        <f t="shared" si="71"/>
        <v/>
      </c>
      <c r="T100" s="25" t="str">
        <f t="shared" si="72"/>
        <v/>
      </c>
      <c r="U100" s="25" t="str">
        <f t="shared" si="73"/>
        <v/>
      </c>
      <c r="V100" s="25" t="str">
        <f t="shared" si="74"/>
        <v/>
      </c>
      <c r="W100" s="25" t="str">
        <f t="shared" si="75"/>
        <v/>
      </c>
      <c r="X100" s="25" t="str">
        <f t="shared" si="76"/>
        <v/>
      </c>
      <c r="Y100" s="25" t="str">
        <f t="shared" si="77"/>
        <v/>
      </c>
      <c r="Z100" s="35" t="str">
        <f>IF(COUNTA(E100:P100)=0,"",((Q100*Instellingen!$B$5)+(S100*Instellingen!$B$6)+(R100*Instellingen!$B$7)+(T100*Instellingen!$B$9)+(U100*Instellingen!$B$10)+(V100*Instellingen!$B$11)+(W100*Instellingen!$B$12)+(X100*Instellingen!$B$13)+(Y100*Instellingen!$B$14))/(5*SUM(Instellingen!$B$5:$B$14)))</f>
        <v/>
      </c>
      <c r="AA100" s="35" t="str">
        <f t="shared" si="78"/>
        <v/>
      </c>
      <c r="AB100" s="25" t="str">
        <f>IF(COUNTA(E100:P100)=0,"",IF(OR(I100="Ingemetseld",I100="Houten kozijn - niet volledig droog",M100="Niet geschikt",AND(H100="Hout",I100&lt;&gt;"Houten kozijn - droog en losmaakbaar"),AND(I100="Houten kozijn - droog en losmaakbaar",H100&lt;&gt;"Hout"),AND(H100="Hout",Q100&lt;5)),"NO-GO (los deurblad)",IF(AND(AA100&gt;=Instellingen!$E$6,O100="Ja",P100="Ja"),"GO",IF(AA100&gt;=Instellingen!$E$7,"GO met aanpassingen",IF(AA100&gt;=Instellingen!$E$9,"HOLD","NO-GO (los deurblad)")))))</f>
        <v/>
      </c>
      <c r="AC100" s="36" t="str">
        <f t="shared" si="79"/>
        <v/>
      </c>
      <c r="AD100" s="36" t="str">
        <f t="shared" si="80"/>
        <v/>
      </c>
      <c r="AE100" s="37" t="str">
        <f>IF(AD100="","",AD100*Instellingen!$E$17)</f>
        <v/>
      </c>
      <c r="AF100" s="37" t="str">
        <f>IF(J100="","",IF(J100="Ja",Instellingen!$E$18,IF(J100="Nee",Instellingen!$E$19,"")))</f>
        <v/>
      </c>
      <c r="AG100" s="37" t="str">
        <f>IF(OR(AF100="",COUNTA(E100:P100)=0),"",ROUND(AF100*Instellingen!$E$21,0))</f>
        <v/>
      </c>
      <c r="AH100" s="37" t="str">
        <f t="shared" si="81"/>
        <v/>
      </c>
      <c r="AI100" s="25" t="str">
        <f t="shared" si="82"/>
        <v/>
      </c>
      <c r="AJ100" s="44" t="str">
        <f t="shared" si="83"/>
        <v/>
      </c>
      <c r="AK100" s="44" t="str">
        <f t="shared" si="84"/>
        <v/>
      </c>
      <c r="AL100" s="44" t="str">
        <f t="shared" si="85"/>
        <v/>
      </c>
      <c r="AM100" s="44" t="str">
        <f t="shared" si="86"/>
        <v/>
      </c>
      <c r="AN100" s="44" t="str">
        <f t="shared" si="87"/>
        <v/>
      </c>
      <c r="AO100" s="44" t="str">
        <f t="shared" si="88"/>
        <v/>
      </c>
      <c r="AP100" s="44" t="str">
        <f t="shared" si="89"/>
        <v/>
      </c>
      <c r="AQ100" s="44" t="str">
        <f t="shared" si="90"/>
        <v/>
      </c>
      <c r="AR100" s="25" t="str">
        <f t="shared" si="91"/>
        <v/>
      </c>
    </row>
    <row r="101" spans="1:44" x14ac:dyDescent="0.35">
      <c r="A101" s="25"/>
      <c r="B101" s="25"/>
      <c r="C101" s="25"/>
      <c r="D101" s="25"/>
      <c r="E101" s="25"/>
      <c r="F101" s="25"/>
      <c r="G101" s="25"/>
      <c r="H101" s="25"/>
      <c r="I101" s="25"/>
      <c r="J101" s="25"/>
      <c r="K101" s="25"/>
      <c r="L101" s="25"/>
      <c r="M101" s="25"/>
      <c r="N101" s="25"/>
      <c r="O101" s="25"/>
      <c r="P101" s="25"/>
      <c r="Q101" s="25" t="str">
        <f t="shared" si="69"/>
        <v/>
      </c>
      <c r="R101" s="25" t="str">
        <f t="shared" si="70"/>
        <v/>
      </c>
      <c r="S101" s="25" t="str">
        <f t="shared" si="71"/>
        <v/>
      </c>
      <c r="T101" s="25" t="str">
        <f t="shared" si="72"/>
        <v/>
      </c>
      <c r="U101" s="25" t="str">
        <f t="shared" si="73"/>
        <v/>
      </c>
      <c r="V101" s="25" t="str">
        <f t="shared" si="74"/>
        <v/>
      </c>
      <c r="W101" s="25" t="str">
        <f t="shared" si="75"/>
        <v/>
      </c>
      <c r="X101" s="25" t="str">
        <f t="shared" si="76"/>
        <v/>
      </c>
      <c r="Y101" s="25" t="str">
        <f t="shared" si="77"/>
        <v/>
      </c>
      <c r="Z101" s="35" t="str">
        <f>IF(COUNTA(E101:P101)=0,"",((Q101*Instellingen!$B$5)+(S101*Instellingen!$B$6)+(R101*Instellingen!$B$7)+(T101*Instellingen!$B$9)+(U101*Instellingen!$B$10)+(V101*Instellingen!$B$11)+(W101*Instellingen!$B$12)+(X101*Instellingen!$B$13)+(Y101*Instellingen!$B$14))/(5*SUM(Instellingen!$B$5:$B$14)))</f>
        <v/>
      </c>
      <c r="AA101" s="35" t="str">
        <f t="shared" si="78"/>
        <v/>
      </c>
      <c r="AB101" s="25" t="str">
        <f>IF(COUNTA(E101:P101)=0,"",IF(OR(I101="Ingemetseld",I101="Houten kozijn - niet volledig droog",M101="Niet geschikt",AND(H101="Hout",I101&lt;&gt;"Houten kozijn - droog en losmaakbaar"),AND(I101="Houten kozijn - droog en losmaakbaar",H101&lt;&gt;"Hout"),AND(H101="Hout",Q101&lt;5)),"NO-GO (los deurblad)",IF(AND(AA101&gt;=Instellingen!$E$6,O101="Ja",P101="Ja"),"GO",IF(AA101&gt;=Instellingen!$E$7,"GO met aanpassingen",IF(AA101&gt;=Instellingen!$E$9,"HOLD","NO-GO (los deurblad)")))))</f>
        <v/>
      </c>
      <c r="AC101" s="36" t="str">
        <f t="shared" si="79"/>
        <v/>
      </c>
      <c r="AD101" s="36" t="str">
        <f t="shared" si="80"/>
        <v/>
      </c>
      <c r="AE101" s="37" t="str">
        <f>IF(AD101="","",AD101*Instellingen!$E$17)</f>
        <v/>
      </c>
      <c r="AF101" s="37" t="str">
        <f>IF(J101="","",IF(J101="Ja",Instellingen!$E$18,IF(J101="Nee",Instellingen!$E$19,"")))</f>
        <v/>
      </c>
      <c r="AG101" s="37" t="str">
        <f>IF(OR(AF101="",COUNTA(E101:P101)=0),"",ROUND(AF101*Instellingen!$E$21,0))</f>
        <v/>
      </c>
      <c r="AH101" s="37" t="str">
        <f t="shared" si="81"/>
        <v/>
      </c>
      <c r="AI101" s="25" t="str">
        <f t="shared" si="82"/>
        <v/>
      </c>
      <c r="AJ101" s="44" t="str">
        <f t="shared" si="83"/>
        <v/>
      </c>
      <c r="AK101" s="44" t="str">
        <f t="shared" si="84"/>
        <v/>
      </c>
      <c r="AL101" s="44" t="str">
        <f t="shared" si="85"/>
        <v/>
      </c>
      <c r="AM101" s="44" t="str">
        <f t="shared" si="86"/>
        <v/>
      </c>
      <c r="AN101" s="44" t="str">
        <f t="shared" si="87"/>
        <v/>
      </c>
      <c r="AO101" s="44" t="str">
        <f t="shared" si="88"/>
        <v/>
      </c>
      <c r="AP101" s="44" t="str">
        <f t="shared" si="89"/>
        <v/>
      </c>
      <c r="AQ101" s="44" t="str">
        <f t="shared" si="90"/>
        <v/>
      </c>
      <c r="AR101" s="25" t="str">
        <f t="shared" si="91"/>
        <v/>
      </c>
    </row>
    <row r="102" spans="1:44" x14ac:dyDescent="0.35">
      <c r="A102" s="25"/>
      <c r="B102" s="25"/>
      <c r="C102" s="25"/>
      <c r="D102" s="25"/>
      <c r="E102" s="25"/>
      <c r="F102" s="25"/>
      <c r="G102" s="25"/>
      <c r="H102" s="25"/>
      <c r="I102" s="25"/>
      <c r="J102" s="25"/>
      <c r="K102" s="25"/>
      <c r="L102" s="25"/>
      <c r="M102" s="25"/>
      <c r="N102" s="25"/>
      <c r="O102" s="25"/>
      <c r="P102" s="25"/>
      <c r="Q102" s="25" t="str">
        <f t="shared" si="69"/>
        <v/>
      </c>
      <c r="R102" s="25" t="str">
        <f t="shared" si="70"/>
        <v/>
      </c>
      <c r="S102" s="25" t="str">
        <f t="shared" si="71"/>
        <v/>
      </c>
      <c r="T102" s="25" t="str">
        <f t="shared" si="72"/>
        <v/>
      </c>
      <c r="U102" s="25" t="str">
        <f t="shared" si="73"/>
        <v/>
      </c>
      <c r="V102" s="25" t="str">
        <f t="shared" si="74"/>
        <v/>
      </c>
      <c r="W102" s="25" t="str">
        <f t="shared" si="75"/>
        <v/>
      </c>
      <c r="X102" s="25" t="str">
        <f t="shared" si="76"/>
        <v/>
      </c>
      <c r="Y102" s="25" t="str">
        <f t="shared" si="77"/>
        <v/>
      </c>
      <c r="Z102" s="35" t="str">
        <f>IF(COUNTA(E102:P102)=0,"",((Q102*Instellingen!$B$5)+(S102*Instellingen!$B$6)+(R102*Instellingen!$B$7)+(T102*Instellingen!$B$9)+(U102*Instellingen!$B$10)+(V102*Instellingen!$B$11)+(W102*Instellingen!$B$12)+(X102*Instellingen!$B$13)+(Y102*Instellingen!$B$14))/(5*SUM(Instellingen!$B$5:$B$14)))</f>
        <v/>
      </c>
      <c r="AA102" s="35" t="str">
        <f t="shared" si="78"/>
        <v/>
      </c>
      <c r="AB102" s="25" t="str">
        <f>IF(COUNTA(E102:P102)=0,"",IF(OR(I102="Ingemetseld",I102="Houten kozijn - niet volledig droog",M102="Niet geschikt",AND(H102="Hout",I102&lt;&gt;"Houten kozijn - droog en losmaakbaar"),AND(I102="Houten kozijn - droog en losmaakbaar",H102&lt;&gt;"Hout"),AND(H102="Hout",Q102&lt;5)),"NO-GO (los deurblad)",IF(AND(AA102&gt;=Instellingen!$E$6,O102="Ja",P102="Ja"),"GO",IF(AA102&gt;=Instellingen!$E$7,"GO met aanpassingen",IF(AA102&gt;=Instellingen!$E$9,"HOLD","NO-GO (los deurblad)")))))</f>
        <v/>
      </c>
      <c r="AC102" s="36" t="str">
        <f t="shared" si="79"/>
        <v/>
      </c>
      <c r="AD102" s="36" t="str">
        <f t="shared" si="80"/>
        <v/>
      </c>
      <c r="AE102" s="37" t="str">
        <f>IF(AD102="","",AD102*Instellingen!$E$17)</f>
        <v/>
      </c>
      <c r="AF102" s="37" t="str">
        <f>IF(J102="","",IF(J102="Ja",Instellingen!$E$18,IF(J102="Nee",Instellingen!$E$19,"")))</f>
        <v/>
      </c>
      <c r="AG102" s="37" t="str">
        <f>IF(OR(AF102="",COUNTA(E102:P102)=0),"",ROUND(AF102*Instellingen!$E$21,0))</f>
        <v/>
      </c>
      <c r="AH102" s="37" t="str">
        <f t="shared" si="81"/>
        <v/>
      </c>
      <c r="AI102" s="25" t="str">
        <f t="shared" si="82"/>
        <v/>
      </c>
      <c r="AJ102" s="44" t="str">
        <f t="shared" si="83"/>
        <v/>
      </c>
      <c r="AK102" s="44" t="str">
        <f t="shared" si="84"/>
        <v/>
      </c>
      <c r="AL102" s="44" t="str">
        <f t="shared" si="85"/>
        <v/>
      </c>
      <c r="AM102" s="44" t="str">
        <f t="shared" si="86"/>
        <v/>
      </c>
      <c r="AN102" s="44" t="str">
        <f t="shared" si="87"/>
        <v/>
      </c>
      <c r="AO102" s="44" t="str">
        <f t="shared" si="88"/>
        <v/>
      </c>
      <c r="AP102" s="44" t="str">
        <f t="shared" si="89"/>
        <v/>
      </c>
      <c r="AQ102" s="44" t="str">
        <f t="shared" si="90"/>
        <v/>
      </c>
      <c r="AR102" s="25" t="str">
        <f t="shared" si="91"/>
        <v/>
      </c>
    </row>
    <row r="103" spans="1:44" x14ac:dyDescent="0.35">
      <c r="A103" s="25"/>
      <c r="B103" s="25"/>
      <c r="C103" s="25"/>
      <c r="D103" s="25"/>
      <c r="E103" s="25"/>
      <c r="F103" s="25"/>
      <c r="G103" s="25"/>
      <c r="H103" s="25"/>
      <c r="I103" s="25"/>
      <c r="J103" s="25"/>
      <c r="K103" s="25"/>
      <c r="L103" s="25"/>
      <c r="M103" s="25"/>
      <c r="N103" s="25"/>
      <c r="O103" s="25"/>
      <c r="P103" s="25"/>
      <c r="Q103" s="25" t="str">
        <f t="shared" si="69"/>
        <v/>
      </c>
      <c r="R103" s="25" t="str">
        <f t="shared" si="70"/>
        <v/>
      </c>
      <c r="S103" s="25" t="str">
        <f t="shared" si="71"/>
        <v/>
      </c>
      <c r="T103" s="25" t="str">
        <f t="shared" si="72"/>
        <v/>
      </c>
      <c r="U103" s="25" t="str">
        <f t="shared" si="73"/>
        <v/>
      </c>
      <c r="V103" s="25" t="str">
        <f t="shared" si="74"/>
        <v/>
      </c>
      <c r="W103" s="25" t="str">
        <f t="shared" si="75"/>
        <v/>
      </c>
      <c r="X103" s="25" t="str">
        <f t="shared" si="76"/>
        <v/>
      </c>
      <c r="Y103" s="25" t="str">
        <f t="shared" si="77"/>
        <v/>
      </c>
      <c r="Z103" s="35" t="str">
        <f>IF(COUNTA(E103:P103)=0,"",((Q103*Instellingen!$B$5)+(S103*Instellingen!$B$6)+(R103*Instellingen!$B$7)+(T103*Instellingen!$B$9)+(U103*Instellingen!$B$10)+(V103*Instellingen!$B$11)+(W103*Instellingen!$B$12)+(X103*Instellingen!$B$13)+(Y103*Instellingen!$B$14))/(5*SUM(Instellingen!$B$5:$B$14)))</f>
        <v/>
      </c>
      <c r="AA103" s="35" t="str">
        <f t="shared" si="78"/>
        <v/>
      </c>
      <c r="AB103" s="25" t="str">
        <f>IF(COUNTA(E103:P103)=0,"",IF(OR(I103="Ingemetseld",I103="Houten kozijn - niet volledig droog",M103="Niet geschikt",AND(H103="Hout",I103&lt;&gt;"Houten kozijn - droog en losmaakbaar"),AND(I103="Houten kozijn - droog en losmaakbaar",H103&lt;&gt;"Hout"),AND(H103="Hout",Q103&lt;5)),"NO-GO (los deurblad)",IF(AND(AA103&gt;=Instellingen!$E$6,O103="Ja",P103="Ja"),"GO",IF(AA103&gt;=Instellingen!$E$7,"GO met aanpassingen",IF(AA103&gt;=Instellingen!$E$9,"HOLD","NO-GO (los deurblad)")))))</f>
        <v/>
      </c>
      <c r="AC103" s="36" t="str">
        <f t="shared" si="79"/>
        <v/>
      </c>
      <c r="AD103" s="36" t="str">
        <f t="shared" si="80"/>
        <v/>
      </c>
      <c r="AE103" s="37" t="str">
        <f>IF(AD103="","",AD103*Instellingen!$E$17)</f>
        <v/>
      </c>
      <c r="AF103" s="37" t="str">
        <f>IF(J103="","",IF(J103="Ja",Instellingen!$E$18,IF(J103="Nee",Instellingen!$E$19,"")))</f>
        <v/>
      </c>
      <c r="AG103" s="37" t="str">
        <f>IF(OR(AF103="",COUNTA(E103:P103)=0),"",ROUND(AF103*Instellingen!$E$21,0))</f>
        <v/>
      </c>
      <c r="AH103" s="37" t="str">
        <f t="shared" si="81"/>
        <v/>
      </c>
      <c r="AI103" s="25" t="str">
        <f t="shared" si="82"/>
        <v/>
      </c>
      <c r="AJ103" s="44" t="str">
        <f t="shared" si="83"/>
        <v/>
      </c>
      <c r="AK103" s="44" t="str">
        <f t="shared" si="84"/>
        <v/>
      </c>
      <c r="AL103" s="44" t="str">
        <f t="shared" si="85"/>
        <v/>
      </c>
      <c r="AM103" s="44" t="str">
        <f t="shared" si="86"/>
        <v/>
      </c>
      <c r="AN103" s="44" t="str">
        <f t="shared" si="87"/>
        <v/>
      </c>
      <c r="AO103" s="44" t="str">
        <f t="shared" si="88"/>
        <v/>
      </c>
      <c r="AP103" s="44" t="str">
        <f t="shared" si="89"/>
        <v/>
      </c>
      <c r="AQ103" s="44" t="str">
        <f t="shared" si="90"/>
        <v/>
      </c>
      <c r="AR103" s="25" t="str">
        <f t="shared" si="91"/>
        <v/>
      </c>
    </row>
    <row r="104" spans="1:44" x14ac:dyDescent="0.35">
      <c r="A104" s="25"/>
      <c r="B104" s="25"/>
      <c r="C104" s="25"/>
      <c r="D104" s="25"/>
      <c r="E104" s="25"/>
      <c r="F104" s="25"/>
      <c r="G104" s="25"/>
      <c r="H104" s="25"/>
      <c r="I104" s="25"/>
      <c r="J104" s="25"/>
      <c r="K104" s="25"/>
      <c r="L104" s="25"/>
      <c r="M104" s="25"/>
      <c r="N104" s="25"/>
      <c r="O104" s="25"/>
      <c r="P104" s="25"/>
      <c r="Q104" s="25" t="str">
        <f t="shared" si="69"/>
        <v/>
      </c>
      <c r="R104" s="25" t="str">
        <f t="shared" si="70"/>
        <v/>
      </c>
      <c r="S104" s="25" t="str">
        <f t="shared" si="71"/>
        <v/>
      </c>
      <c r="T104" s="25" t="str">
        <f t="shared" si="72"/>
        <v/>
      </c>
      <c r="U104" s="25" t="str">
        <f t="shared" si="73"/>
        <v/>
      </c>
      <c r="V104" s="25" t="str">
        <f t="shared" si="74"/>
        <v/>
      </c>
      <c r="W104" s="25" t="str">
        <f t="shared" si="75"/>
        <v/>
      </c>
      <c r="X104" s="25" t="str">
        <f t="shared" si="76"/>
        <v/>
      </c>
      <c r="Y104" s="25" t="str">
        <f t="shared" si="77"/>
        <v/>
      </c>
      <c r="Z104" s="35" t="str">
        <f>IF(COUNTA(E104:P104)=0,"",((Q104*Instellingen!$B$5)+(S104*Instellingen!$B$6)+(R104*Instellingen!$B$7)+(T104*Instellingen!$B$9)+(U104*Instellingen!$B$10)+(V104*Instellingen!$B$11)+(W104*Instellingen!$B$12)+(X104*Instellingen!$B$13)+(Y104*Instellingen!$B$14))/(5*SUM(Instellingen!$B$5:$B$14)))</f>
        <v/>
      </c>
      <c r="AA104" s="35" t="str">
        <f t="shared" si="78"/>
        <v/>
      </c>
      <c r="AB104" s="25" t="str">
        <f>IF(COUNTA(E104:P104)=0,"",IF(OR(I104="Ingemetseld",I104="Houten kozijn - niet volledig droog",M104="Niet geschikt",AND(H104="Hout",I104&lt;&gt;"Houten kozijn - droog en losmaakbaar"),AND(I104="Houten kozijn - droog en losmaakbaar",H104&lt;&gt;"Hout"),AND(H104="Hout",Q104&lt;5)),"NO-GO (los deurblad)",IF(AND(AA104&gt;=Instellingen!$E$6,O104="Ja",P104="Ja"),"GO",IF(AA104&gt;=Instellingen!$E$7,"GO met aanpassingen",IF(AA104&gt;=Instellingen!$E$9,"HOLD","NO-GO (los deurblad)")))))</f>
        <v/>
      </c>
      <c r="AC104" s="36" t="str">
        <f t="shared" si="79"/>
        <v/>
      </c>
      <c r="AD104" s="36" t="str">
        <f t="shared" si="80"/>
        <v/>
      </c>
      <c r="AE104" s="37" t="str">
        <f>IF(AD104="","",AD104*Instellingen!$E$17)</f>
        <v/>
      </c>
      <c r="AF104" s="37" t="str">
        <f>IF(J104="","",IF(J104="Ja",Instellingen!$E$18,IF(J104="Nee",Instellingen!$E$19,"")))</f>
        <v/>
      </c>
      <c r="AG104" s="37" t="str">
        <f>IF(OR(AF104="",COUNTA(E104:P104)=0),"",ROUND(AF104*Instellingen!$E$21,0))</f>
        <v/>
      </c>
      <c r="AH104" s="37" t="str">
        <f t="shared" si="81"/>
        <v/>
      </c>
      <c r="AI104" s="25" t="str">
        <f t="shared" si="82"/>
        <v/>
      </c>
      <c r="AJ104" s="44" t="str">
        <f t="shared" si="83"/>
        <v/>
      </c>
      <c r="AK104" s="44" t="str">
        <f t="shared" si="84"/>
        <v/>
      </c>
      <c r="AL104" s="44" t="str">
        <f t="shared" si="85"/>
        <v/>
      </c>
      <c r="AM104" s="44" t="str">
        <f t="shared" si="86"/>
        <v/>
      </c>
      <c r="AN104" s="44" t="str">
        <f t="shared" si="87"/>
        <v/>
      </c>
      <c r="AO104" s="44" t="str">
        <f t="shared" si="88"/>
        <v/>
      </c>
      <c r="AP104" s="44" t="str">
        <f t="shared" si="89"/>
        <v/>
      </c>
      <c r="AQ104" s="44" t="str">
        <f t="shared" si="90"/>
        <v/>
      </c>
      <c r="AR104" s="25" t="str">
        <f t="shared" si="91"/>
        <v/>
      </c>
    </row>
    <row r="105" spans="1:44" x14ac:dyDescent="0.35">
      <c r="A105" s="25"/>
      <c r="B105" s="25"/>
      <c r="C105" s="25"/>
      <c r="D105" s="25"/>
      <c r="E105" s="25"/>
      <c r="F105" s="25"/>
      <c r="G105" s="25"/>
      <c r="H105" s="25"/>
      <c r="I105" s="25"/>
      <c r="J105" s="25"/>
      <c r="K105" s="25"/>
      <c r="L105" s="25"/>
      <c r="M105" s="25"/>
      <c r="N105" s="25"/>
      <c r="O105" s="25"/>
      <c r="P105" s="25"/>
      <c r="Q105" s="25" t="str">
        <f t="shared" si="69"/>
        <v/>
      </c>
      <c r="R105" s="25" t="str">
        <f t="shared" si="70"/>
        <v/>
      </c>
      <c r="S105" s="25" t="str">
        <f t="shared" si="71"/>
        <v/>
      </c>
      <c r="T105" s="25" t="str">
        <f t="shared" si="72"/>
        <v/>
      </c>
      <c r="U105" s="25" t="str">
        <f t="shared" si="73"/>
        <v/>
      </c>
      <c r="V105" s="25" t="str">
        <f t="shared" si="74"/>
        <v/>
      </c>
      <c r="W105" s="25" t="str">
        <f t="shared" si="75"/>
        <v/>
      </c>
      <c r="X105" s="25" t="str">
        <f t="shared" si="76"/>
        <v/>
      </c>
      <c r="Y105" s="25" t="str">
        <f t="shared" si="77"/>
        <v/>
      </c>
      <c r="Z105" s="35" t="str">
        <f>IF(COUNTA(E105:P105)=0,"",((Q105*Instellingen!$B$5)+(S105*Instellingen!$B$6)+(R105*Instellingen!$B$7)+(T105*Instellingen!$B$9)+(U105*Instellingen!$B$10)+(V105*Instellingen!$B$11)+(W105*Instellingen!$B$12)+(X105*Instellingen!$B$13)+(Y105*Instellingen!$B$14))/(5*SUM(Instellingen!$B$5:$B$14)))</f>
        <v/>
      </c>
      <c r="AA105" s="35" t="str">
        <f t="shared" si="78"/>
        <v/>
      </c>
      <c r="AB105" s="25" t="str">
        <f>IF(COUNTA(E105:P105)=0,"",IF(OR(I105="Ingemetseld",I105="Houten kozijn - niet volledig droog",M105="Niet geschikt",AND(H105="Hout",I105&lt;&gt;"Houten kozijn - droog en losmaakbaar"),AND(I105="Houten kozijn - droog en losmaakbaar",H105&lt;&gt;"Hout"),AND(H105="Hout",Q105&lt;5)),"NO-GO (los deurblad)",IF(AND(AA105&gt;=Instellingen!$E$6,O105="Ja",P105="Ja"),"GO",IF(AA105&gt;=Instellingen!$E$7,"GO met aanpassingen",IF(AA105&gt;=Instellingen!$E$9,"HOLD","NO-GO (los deurblad)")))))</f>
        <v/>
      </c>
      <c r="AC105" s="36" t="str">
        <f t="shared" si="79"/>
        <v/>
      </c>
      <c r="AD105" s="36" t="str">
        <f t="shared" si="80"/>
        <v/>
      </c>
      <c r="AE105" s="37" t="str">
        <f>IF(AD105="","",AD105*Instellingen!$E$17)</f>
        <v/>
      </c>
      <c r="AF105" s="37" t="str">
        <f>IF(J105="","",IF(J105="Ja",Instellingen!$E$18,IF(J105="Nee",Instellingen!$E$19,"")))</f>
        <v/>
      </c>
      <c r="AG105" s="37" t="str">
        <f>IF(OR(AF105="",COUNTA(E105:P105)=0),"",ROUND(AF105*Instellingen!$E$21,0))</f>
        <v/>
      </c>
      <c r="AH105" s="37" t="str">
        <f t="shared" si="81"/>
        <v/>
      </c>
      <c r="AI105" s="25" t="str">
        <f t="shared" si="82"/>
        <v/>
      </c>
      <c r="AJ105" s="44" t="str">
        <f t="shared" si="83"/>
        <v/>
      </c>
      <c r="AK105" s="44" t="str">
        <f t="shared" si="84"/>
        <v/>
      </c>
      <c r="AL105" s="44" t="str">
        <f t="shared" si="85"/>
        <v/>
      </c>
      <c r="AM105" s="44" t="str">
        <f t="shared" si="86"/>
        <v/>
      </c>
      <c r="AN105" s="44" t="str">
        <f t="shared" si="87"/>
        <v/>
      </c>
      <c r="AO105" s="44" t="str">
        <f t="shared" si="88"/>
        <v/>
      </c>
      <c r="AP105" s="44" t="str">
        <f t="shared" si="89"/>
        <v/>
      </c>
      <c r="AQ105" s="44" t="str">
        <f t="shared" si="90"/>
        <v/>
      </c>
      <c r="AR105" s="25" t="str">
        <f t="shared" si="91"/>
        <v/>
      </c>
    </row>
    <row r="106" spans="1:44" x14ac:dyDescent="0.35">
      <c r="A106" s="25"/>
      <c r="B106" s="25"/>
      <c r="C106" s="25"/>
      <c r="D106" s="25"/>
      <c r="E106" s="25"/>
      <c r="F106" s="25"/>
      <c r="G106" s="25"/>
      <c r="H106" s="25"/>
      <c r="I106" s="25"/>
      <c r="J106" s="25"/>
      <c r="K106" s="25"/>
      <c r="L106" s="25"/>
      <c r="M106" s="25"/>
      <c r="N106" s="25"/>
      <c r="O106" s="25"/>
      <c r="P106" s="25"/>
      <c r="Q106" s="25" t="str">
        <f t="shared" si="69"/>
        <v/>
      </c>
      <c r="R106" s="25" t="str">
        <f t="shared" si="70"/>
        <v/>
      </c>
      <c r="S106" s="25" t="str">
        <f t="shared" si="71"/>
        <v/>
      </c>
      <c r="T106" s="25" t="str">
        <f t="shared" si="72"/>
        <v/>
      </c>
      <c r="U106" s="25" t="str">
        <f t="shared" si="73"/>
        <v/>
      </c>
      <c r="V106" s="25" t="str">
        <f t="shared" si="74"/>
        <v/>
      </c>
      <c r="W106" s="25" t="str">
        <f t="shared" si="75"/>
        <v/>
      </c>
      <c r="X106" s="25" t="str">
        <f t="shared" si="76"/>
        <v/>
      </c>
      <c r="Y106" s="25" t="str">
        <f t="shared" si="77"/>
        <v/>
      </c>
      <c r="Z106" s="35" t="str">
        <f>IF(COUNTA(E106:P106)=0,"",((Q106*Instellingen!$B$5)+(S106*Instellingen!$B$6)+(R106*Instellingen!$B$7)+(T106*Instellingen!$B$9)+(U106*Instellingen!$B$10)+(V106*Instellingen!$B$11)+(W106*Instellingen!$B$12)+(X106*Instellingen!$B$13)+(Y106*Instellingen!$B$14))/(5*SUM(Instellingen!$B$5:$B$14)))</f>
        <v/>
      </c>
      <c r="AA106" s="35" t="str">
        <f t="shared" si="78"/>
        <v/>
      </c>
      <c r="AB106" s="25" t="str">
        <f>IF(COUNTA(E106:P106)=0,"",IF(OR(I106="Ingemetseld",I106="Houten kozijn - niet volledig droog",M106="Niet geschikt",AND(H106="Hout",I106&lt;&gt;"Houten kozijn - droog en losmaakbaar"),AND(I106="Houten kozijn - droog en losmaakbaar",H106&lt;&gt;"Hout"),AND(H106="Hout",Q106&lt;5)),"NO-GO (los deurblad)",IF(AND(AA106&gt;=Instellingen!$E$6,O106="Ja",P106="Ja"),"GO",IF(AA106&gt;=Instellingen!$E$7,"GO met aanpassingen",IF(AA106&gt;=Instellingen!$E$9,"HOLD","NO-GO (los deurblad)")))))</f>
        <v/>
      </c>
      <c r="AC106" s="36" t="str">
        <f t="shared" si="79"/>
        <v/>
      </c>
      <c r="AD106" s="36" t="str">
        <f t="shared" si="80"/>
        <v/>
      </c>
      <c r="AE106" s="37" t="str">
        <f>IF(AD106="","",AD106*Instellingen!$E$17)</f>
        <v/>
      </c>
      <c r="AF106" s="37" t="str">
        <f>IF(J106="","",IF(J106="Ja",Instellingen!$E$18,IF(J106="Nee",Instellingen!$E$19,"")))</f>
        <v/>
      </c>
      <c r="AG106" s="37" t="str">
        <f>IF(OR(AF106="",COUNTA(E106:P106)=0),"",ROUND(AF106*Instellingen!$E$21,0))</f>
        <v/>
      </c>
      <c r="AH106" s="37" t="str">
        <f t="shared" si="81"/>
        <v/>
      </c>
      <c r="AI106" s="25" t="str">
        <f t="shared" si="82"/>
        <v/>
      </c>
      <c r="AJ106" s="44" t="str">
        <f t="shared" si="83"/>
        <v/>
      </c>
      <c r="AK106" s="44" t="str">
        <f t="shared" si="84"/>
        <v/>
      </c>
      <c r="AL106" s="44" t="str">
        <f t="shared" si="85"/>
        <v/>
      </c>
      <c r="AM106" s="44" t="str">
        <f t="shared" si="86"/>
        <v/>
      </c>
      <c r="AN106" s="44" t="str">
        <f t="shared" si="87"/>
        <v/>
      </c>
      <c r="AO106" s="44" t="str">
        <f t="shared" si="88"/>
        <v/>
      </c>
      <c r="AP106" s="44" t="str">
        <f t="shared" si="89"/>
        <v/>
      </c>
      <c r="AQ106" s="44" t="str">
        <f t="shared" si="90"/>
        <v/>
      </c>
      <c r="AR106" s="25" t="str">
        <f t="shared" si="91"/>
        <v/>
      </c>
    </row>
    <row r="107" spans="1:44" x14ac:dyDescent="0.35">
      <c r="A107" s="25"/>
      <c r="B107" s="25"/>
      <c r="C107" s="25"/>
      <c r="D107" s="25"/>
      <c r="E107" s="25"/>
      <c r="F107" s="25"/>
      <c r="G107" s="25"/>
      <c r="H107" s="25"/>
      <c r="I107" s="25"/>
      <c r="J107" s="25"/>
      <c r="K107" s="25"/>
      <c r="L107" s="25"/>
      <c r="M107" s="25"/>
      <c r="N107" s="25"/>
      <c r="O107" s="25"/>
      <c r="P107" s="25"/>
      <c r="Q107" s="25" t="str">
        <f t="shared" si="69"/>
        <v/>
      </c>
      <c r="R107" s="25" t="str">
        <f t="shared" si="70"/>
        <v/>
      </c>
      <c r="S107" s="25" t="str">
        <f t="shared" si="71"/>
        <v/>
      </c>
      <c r="T107" s="25" t="str">
        <f t="shared" si="72"/>
        <v/>
      </c>
      <c r="U107" s="25" t="str">
        <f t="shared" si="73"/>
        <v/>
      </c>
      <c r="V107" s="25" t="str">
        <f t="shared" si="74"/>
        <v/>
      </c>
      <c r="W107" s="25" t="str">
        <f t="shared" si="75"/>
        <v/>
      </c>
      <c r="X107" s="25" t="str">
        <f t="shared" si="76"/>
        <v/>
      </c>
      <c r="Y107" s="25" t="str">
        <f t="shared" si="77"/>
        <v/>
      </c>
      <c r="Z107" s="35" t="str">
        <f>IF(COUNTA(E107:P107)=0,"",((Q107*Instellingen!$B$5)+(S107*Instellingen!$B$6)+(R107*Instellingen!$B$7)+(T107*Instellingen!$B$9)+(U107*Instellingen!$B$10)+(V107*Instellingen!$B$11)+(W107*Instellingen!$B$12)+(X107*Instellingen!$B$13)+(Y107*Instellingen!$B$14))/(5*SUM(Instellingen!$B$5:$B$14)))</f>
        <v/>
      </c>
      <c r="AA107" s="35" t="str">
        <f t="shared" si="78"/>
        <v/>
      </c>
      <c r="AB107" s="25" t="str">
        <f>IF(COUNTA(E107:P107)=0,"",IF(OR(I107="Ingemetseld",I107="Houten kozijn - niet volledig droog",M107="Niet geschikt",AND(H107="Hout",I107&lt;&gt;"Houten kozijn - droog en losmaakbaar"),AND(I107="Houten kozijn - droog en losmaakbaar",H107&lt;&gt;"Hout"),AND(H107="Hout",Q107&lt;5)),"NO-GO (los deurblad)",IF(AND(AA107&gt;=Instellingen!$E$6,O107="Ja",P107="Ja"),"GO",IF(AA107&gt;=Instellingen!$E$7,"GO met aanpassingen",IF(AA107&gt;=Instellingen!$E$9,"HOLD","NO-GO (los deurblad)")))))</f>
        <v/>
      </c>
      <c r="AC107" s="36" t="str">
        <f t="shared" si="79"/>
        <v/>
      </c>
      <c r="AD107" s="36" t="str">
        <f t="shared" si="80"/>
        <v/>
      </c>
      <c r="AE107" s="37" t="str">
        <f>IF(AD107="","",AD107*Instellingen!$E$17)</f>
        <v/>
      </c>
      <c r="AF107" s="37" t="str">
        <f>IF(J107="","",IF(J107="Ja",Instellingen!$E$18,IF(J107="Nee",Instellingen!$E$19,"")))</f>
        <v/>
      </c>
      <c r="AG107" s="37" t="str">
        <f>IF(OR(AF107="",COUNTA(E107:P107)=0),"",ROUND(AF107*Instellingen!$E$21,0))</f>
        <v/>
      </c>
      <c r="AH107" s="37" t="str">
        <f t="shared" si="81"/>
        <v/>
      </c>
      <c r="AI107" s="25" t="str">
        <f t="shared" si="82"/>
        <v/>
      </c>
      <c r="AJ107" s="44" t="str">
        <f t="shared" si="83"/>
        <v/>
      </c>
      <c r="AK107" s="44" t="str">
        <f t="shared" si="84"/>
        <v/>
      </c>
      <c r="AL107" s="44" t="str">
        <f t="shared" si="85"/>
        <v/>
      </c>
      <c r="AM107" s="44" t="str">
        <f t="shared" si="86"/>
        <v/>
      </c>
      <c r="AN107" s="44" t="str">
        <f t="shared" si="87"/>
        <v/>
      </c>
      <c r="AO107" s="44" t="str">
        <f t="shared" si="88"/>
        <v/>
      </c>
      <c r="AP107" s="44" t="str">
        <f t="shared" si="89"/>
        <v/>
      </c>
      <c r="AQ107" s="44" t="str">
        <f t="shared" si="90"/>
        <v/>
      </c>
      <c r="AR107" s="25" t="str">
        <f t="shared" si="91"/>
        <v/>
      </c>
    </row>
    <row r="108" spans="1:44" x14ac:dyDescent="0.35">
      <c r="A108" s="25"/>
      <c r="B108" s="25"/>
      <c r="C108" s="25"/>
      <c r="D108" s="25"/>
      <c r="E108" s="25"/>
      <c r="F108" s="25"/>
      <c r="G108" s="25"/>
      <c r="H108" s="25"/>
      <c r="I108" s="25"/>
      <c r="J108" s="25"/>
      <c r="K108" s="25"/>
      <c r="L108" s="25"/>
      <c r="M108" s="25"/>
      <c r="N108" s="25"/>
      <c r="O108" s="25"/>
      <c r="P108" s="25"/>
      <c r="Q108" s="25" t="str">
        <f t="shared" si="69"/>
        <v/>
      </c>
      <c r="R108" s="25" t="str">
        <f t="shared" si="70"/>
        <v/>
      </c>
      <c r="S108" s="25" t="str">
        <f t="shared" si="71"/>
        <v/>
      </c>
      <c r="T108" s="25" t="str">
        <f t="shared" si="72"/>
        <v/>
      </c>
      <c r="U108" s="25" t="str">
        <f t="shared" si="73"/>
        <v/>
      </c>
      <c r="V108" s="25" t="str">
        <f t="shared" si="74"/>
        <v/>
      </c>
      <c r="W108" s="25" t="str">
        <f t="shared" si="75"/>
        <v/>
      </c>
      <c r="X108" s="25" t="str">
        <f t="shared" si="76"/>
        <v/>
      </c>
      <c r="Y108" s="25" t="str">
        <f t="shared" si="77"/>
        <v/>
      </c>
      <c r="Z108" s="35" t="str">
        <f>IF(COUNTA(E108:P108)=0,"",((Q108*Instellingen!$B$5)+(S108*Instellingen!$B$6)+(R108*Instellingen!$B$7)+(T108*Instellingen!$B$9)+(U108*Instellingen!$B$10)+(V108*Instellingen!$B$11)+(W108*Instellingen!$B$12)+(X108*Instellingen!$B$13)+(Y108*Instellingen!$B$14))/(5*SUM(Instellingen!$B$5:$B$14)))</f>
        <v/>
      </c>
      <c r="AA108" s="35" t="str">
        <f t="shared" si="78"/>
        <v/>
      </c>
      <c r="AB108" s="25" t="str">
        <f>IF(COUNTA(E108:P108)=0,"",IF(OR(I108="Ingemetseld",I108="Houten kozijn - niet volledig droog",M108="Niet geschikt",AND(H108="Hout",I108&lt;&gt;"Houten kozijn - droog en losmaakbaar"),AND(I108="Houten kozijn - droog en losmaakbaar",H108&lt;&gt;"Hout"),AND(H108="Hout",Q108&lt;5)),"NO-GO (los deurblad)",IF(AND(AA108&gt;=Instellingen!$E$6,O108="Ja",P108="Ja"),"GO",IF(AA108&gt;=Instellingen!$E$7,"GO met aanpassingen",IF(AA108&gt;=Instellingen!$E$9,"HOLD","NO-GO (los deurblad)")))))</f>
        <v/>
      </c>
      <c r="AC108" s="36" t="str">
        <f t="shared" si="79"/>
        <v/>
      </c>
      <c r="AD108" s="36" t="str">
        <f t="shared" si="80"/>
        <v/>
      </c>
      <c r="AE108" s="37" t="str">
        <f>IF(AD108="","",AD108*Instellingen!$E$17)</f>
        <v/>
      </c>
      <c r="AF108" s="37" t="str">
        <f>IF(J108="","",IF(J108="Ja",Instellingen!$E$18,IF(J108="Nee",Instellingen!$E$19,"")))</f>
        <v/>
      </c>
      <c r="AG108" s="37" t="str">
        <f>IF(OR(AF108="",COUNTA(E108:P108)=0),"",ROUND(AF108*Instellingen!$E$21,0))</f>
        <v/>
      </c>
      <c r="AH108" s="37" t="str">
        <f t="shared" si="81"/>
        <v/>
      </c>
      <c r="AI108" s="25" t="str">
        <f t="shared" si="82"/>
        <v/>
      </c>
      <c r="AJ108" s="44" t="str">
        <f t="shared" si="83"/>
        <v/>
      </c>
      <c r="AK108" s="44" t="str">
        <f t="shared" si="84"/>
        <v/>
      </c>
      <c r="AL108" s="44" t="str">
        <f t="shared" si="85"/>
        <v/>
      </c>
      <c r="AM108" s="44" t="str">
        <f t="shared" si="86"/>
        <v/>
      </c>
      <c r="AN108" s="44" t="str">
        <f t="shared" si="87"/>
        <v/>
      </c>
      <c r="AO108" s="44" t="str">
        <f t="shared" si="88"/>
        <v/>
      </c>
      <c r="AP108" s="44" t="str">
        <f t="shared" si="89"/>
        <v/>
      </c>
      <c r="AQ108" s="44" t="str">
        <f t="shared" si="90"/>
        <v/>
      </c>
      <c r="AR108" s="25" t="str">
        <f t="shared" si="91"/>
        <v/>
      </c>
    </row>
    <row r="109" spans="1:44" x14ac:dyDescent="0.35">
      <c r="A109" s="25"/>
      <c r="B109" s="25"/>
      <c r="C109" s="25"/>
      <c r="D109" s="25"/>
      <c r="E109" s="25"/>
      <c r="F109" s="25"/>
      <c r="G109" s="25"/>
      <c r="H109" s="25"/>
      <c r="I109" s="25"/>
      <c r="J109" s="25"/>
      <c r="K109" s="25"/>
      <c r="L109" s="25"/>
      <c r="M109" s="25"/>
      <c r="N109" s="25"/>
      <c r="O109" s="25"/>
      <c r="P109" s="25"/>
      <c r="Q109" s="25" t="str">
        <f t="shared" si="69"/>
        <v/>
      </c>
      <c r="R109" s="25" t="str">
        <f t="shared" si="70"/>
        <v/>
      </c>
      <c r="S109" s="25" t="str">
        <f t="shared" si="71"/>
        <v/>
      </c>
      <c r="T109" s="25" t="str">
        <f t="shared" si="72"/>
        <v/>
      </c>
      <c r="U109" s="25" t="str">
        <f t="shared" si="73"/>
        <v/>
      </c>
      <c r="V109" s="25" t="str">
        <f t="shared" si="74"/>
        <v/>
      </c>
      <c r="W109" s="25" t="str">
        <f t="shared" si="75"/>
        <v/>
      </c>
      <c r="X109" s="25" t="str">
        <f t="shared" si="76"/>
        <v/>
      </c>
      <c r="Y109" s="25" t="str">
        <f t="shared" si="77"/>
        <v/>
      </c>
      <c r="Z109" s="35" t="str">
        <f>IF(COUNTA(E109:P109)=0,"",((Q109*Instellingen!$B$5)+(S109*Instellingen!$B$6)+(R109*Instellingen!$B$7)+(T109*Instellingen!$B$9)+(U109*Instellingen!$B$10)+(V109*Instellingen!$B$11)+(W109*Instellingen!$B$12)+(X109*Instellingen!$B$13)+(Y109*Instellingen!$B$14))/(5*SUM(Instellingen!$B$5:$B$14)))</f>
        <v/>
      </c>
      <c r="AA109" s="35" t="str">
        <f t="shared" si="78"/>
        <v/>
      </c>
      <c r="AB109" s="25" t="str">
        <f>IF(COUNTA(E109:P109)=0,"",IF(OR(I109="Ingemetseld",I109="Houten kozijn - niet volledig droog",M109="Niet geschikt",AND(H109="Hout",I109&lt;&gt;"Houten kozijn - droog en losmaakbaar"),AND(I109="Houten kozijn - droog en losmaakbaar",H109&lt;&gt;"Hout"),AND(H109="Hout",Q109&lt;5)),"NO-GO (los deurblad)",IF(AND(AA109&gt;=Instellingen!$E$6,O109="Ja",P109="Ja"),"GO",IF(AA109&gt;=Instellingen!$E$7,"GO met aanpassingen",IF(AA109&gt;=Instellingen!$E$9,"HOLD","NO-GO (los deurblad)")))))</f>
        <v/>
      </c>
      <c r="AC109" s="36" t="str">
        <f t="shared" si="79"/>
        <v/>
      </c>
      <c r="AD109" s="36" t="str">
        <f t="shared" si="80"/>
        <v/>
      </c>
      <c r="AE109" s="37" t="str">
        <f>IF(AD109="","",AD109*Instellingen!$E$17)</f>
        <v/>
      </c>
      <c r="AF109" s="37" t="str">
        <f>IF(J109="","",IF(J109="Ja",Instellingen!$E$18,IF(J109="Nee",Instellingen!$E$19,"")))</f>
        <v/>
      </c>
      <c r="AG109" s="37" t="str">
        <f>IF(OR(AF109="",COUNTA(E109:P109)=0),"",ROUND(AF109*Instellingen!$E$21,0))</f>
        <v/>
      </c>
      <c r="AH109" s="37" t="str">
        <f t="shared" si="81"/>
        <v/>
      </c>
      <c r="AI109" s="25" t="str">
        <f t="shared" si="82"/>
        <v/>
      </c>
      <c r="AJ109" s="44" t="str">
        <f t="shared" si="83"/>
        <v/>
      </c>
      <c r="AK109" s="44" t="str">
        <f t="shared" si="84"/>
        <v/>
      </c>
      <c r="AL109" s="44" t="str">
        <f t="shared" si="85"/>
        <v/>
      </c>
      <c r="AM109" s="44" t="str">
        <f t="shared" si="86"/>
        <v/>
      </c>
      <c r="AN109" s="44" t="str">
        <f t="shared" si="87"/>
        <v/>
      </c>
      <c r="AO109" s="44" t="str">
        <f t="shared" si="88"/>
        <v/>
      </c>
      <c r="AP109" s="44" t="str">
        <f t="shared" si="89"/>
        <v/>
      </c>
      <c r="AQ109" s="44" t="str">
        <f t="shared" si="90"/>
        <v/>
      </c>
      <c r="AR109" s="25" t="str">
        <f t="shared" si="91"/>
        <v/>
      </c>
    </row>
    <row r="110" spans="1:44" x14ac:dyDescent="0.35">
      <c r="A110" s="25"/>
      <c r="B110" s="25"/>
      <c r="C110" s="25"/>
      <c r="D110" s="25"/>
      <c r="E110" s="25"/>
      <c r="F110" s="25"/>
      <c r="G110" s="25"/>
      <c r="H110" s="25"/>
      <c r="I110" s="25"/>
      <c r="J110" s="25"/>
      <c r="K110" s="25"/>
      <c r="L110" s="25"/>
      <c r="M110" s="25"/>
      <c r="N110" s="25"/>
      <c r="O110" s="25"/>
      <c r="P110" s="25"/>
      <c r="Q110" s="25" t="str">
        <f t="shared" si="69"/>
        <v/>
      </c>
      <c r="R110" s="25" t="str">
        <f t="shared" si="70"/>
        <v/>
      </c>
      <c r="S110" s="25" t="str">
        <f t="shared" si="71"/>
        <v/>
      </c>
      <c r="T110" s="25" t="str">
        <f t="shared" si="72"/>
        <v/>
      </c>
      <c r="U110" s="25" t="str">
        <f t="shared" si="73"/>
        <v/>
      </c>
      <c r="V110" s="25" t="str">
        <f t="shared" si="74"/>
        <v/>
      </c>
      <c r="W110" s="25" t="str">
        <f t="shared" si="75"/>
        <v/>
      </c>
      <c r="X110" s="25" t="str">
        <f t="shared" si="76"/>
        <v/>
      </c>
      <c r="Y110" s="25" t="str">
        <f t="shared" si="77"/>
        <v/>
      </c>
      <c r="Z110" s="35" t="str">
        <f>IF(COUNTA(E110:P110)=0,"",((Q110*Instellingen!$B$5)+(S110*Instellingen!$B$6)+(R110*Instellingen!$B$7)+(T110*Instellingen!$B$9)+(U110*Instellingen!$B$10)+(V110*Instellingen!$B$11)+(W110*Instellingen!$B$12)+(X110*Instellingen!$B$13)+(Y110*Instellingen!$B$14))/(5*SUM(Instellingen!$B$5:$B$14)))</f>
        <v/>
      </c>
      <c r="AA110" s="35" t="str">
        <f t="shared" si="78"/>
        <v/>
      </c>
      <c r="AB110" s="25" t="str">
        <f>IF(COUNTA(E110:P110)=0,"",IF(OR(I110="Ingemetseld",I110="Houten kozijn - niet volledig droog",M110="Niet geschikt",AND(H110="Hout",I110&lt;&gt;"Houten kozijn - droog en losmaakbaar"),AND(I110="Houten kozijn - droog en losmaakbaar",H110&lt;&gt;"Hout"),AND(H110="Hout",Q110&lt;5)),"NO-GO (los deurblad)",IF(AND(AA110&gt;=Instellingen!$E$6,O110="Ja",P110="Ja"),"GO",IF(AA110&gt;=Instellingen!$E$7,"GO met aanpassingen",IF(AA110&gt;=Instellingen!$E$9,"HOLD","NO-GO (los deurblad)")))))</f>
        <v/>
      </c>
      <c r="AC110" s="36" t="str">
        <f t="shared" si="79"/>
        <v/>
      </c>
      <c r="AD110" s="36" t="str">
        <f t="shared" si="80"/>
        <v/>
      </c>
      <c r="AE110" s="37" t="str">
        <f>IF(AD110="","",AD110*Instellingen!$E$17)</f>
        <v/>
      </c>
      <c r="AF110" s="37" t="str">
        <f>IF(J110="","",IF(J110="Ja",Instellingen!$E$18,IF(J110="Nee",Instellingen!$E$19,"")))</f>
        <v/>
      </c>
      <c r="AG110" s="37" t="str">
        <f>IF(OR(AF110="",COUNTA(E110:P110)=0),"",ROUND(AF110*Instellingen!$E$21,0))</f>
        <v/>
      </c>
      <c r="AH110" s="37" t="str">
        <f t="shared" si="81"/>
        <v/>
      </c>
      <c r="AI110" s="25" t="str">
        <f t="shared" si="82"/>
        <v/>
      </c>
      <c r="AJ110" s="44" t="str">
        <f t="shared" si="83"/>
        <v/>
      </c>
      <c r="AK110" s="44" t="str">
        <f t="shared" si="84"/>
        <v/>
      </c>
      <c r="AL110" s="44" t="str">
        <f t="shared" si="85"/>
        <v/>
      </c>
      <c r="AM110" s="44" t="str">
        <f t="shared" si="86"/>
        <v/>
      </c>
      <c r="AN110" s="44" t="str">
        <f t="shared" si="87"/>
        <v/>
      </c>
      <c r="AO110" s="44" t="str">
        <f t="shared" si="88"/>
        <v/>
      </c>
      <c r="AP110" s="44" t="str">
        <f t="shared" si="89"/>
        <v/>
      </c>
      <c r="AQ110" s="44" t="str">
        <f t="shared" si="90"/>
        <v/>
      </c>
      <c r="AR110" s="25" t="str">
        <f t="shared" si="91"/>
        <v/>
      </c>
    </row>
    <row r="111" spans="1:44" x14ac:dyDescent="0.35">
      <c r="A111" s="25"/>
      <c r="B111" s="25"/>
      <c r="C111" s="25"/>
      <c r="D111" s="25"/>
      <c r="E111" s="25"/>
      <c r="F111" s="25"/>
      <c r="G111" s="25"/>
      <c r="H111" s="25"/>
      <c r="I111" s="25"/>
      <c r="J111" s="25"/>
      <c r="K111" s="25"/>
      <c r="L111" s="25"/>
      <c r="M111" s="25"/>
      <c r="N111" s="25"/>
      <c r="O111" s="25"/>
      <c r="P111" s="25"/>
      <c r="Q111" s="25" t="str">
        <f t="shared" si="69"/>
        <v/>
      </c>
      <c r="R111" s="25" t="str">
        <f t="shared" si="70"/>
        <v/>
      </c>
      <c r="S111" s="25" t="str">
        <f t="shared" si="71"/>
        <v/>
      </c>
      <c r="T111" s="25" t="str">
        <f t="shared" si="72"/>
        <v/>
      </c>
      <c r="U111" s="25" t="str">
        <f t="shared" si="73"/>
        <v/>
      </c>
      <c r="V111" s="25" t="str">
        <f t="shared" si="74"/>
        <v/>
      </c>
      <c r="W111" s="25" t="str">
        <f t="shared" si="75"/>
        <v/>
      </c>
      <c r="X111" s="25" t="str">
        <f t="shared" si="76"/>
        <v/>
      </c>
      <c r="Y111" s="25" t="str">
        <f t="shared" si="77"/>
        <v/>
      </c>
      <c r="Z111" s="35" t="str">
        <f>IF(COUNTA(E111:P111)=0,"",((Q111*Instellingen!$B$5)+(S111*Instellingen!$B$6)+(R111*Instellingen!$B$7)+(T111*Instellingen!$B$9)+(U111*Instellingen!$B$10)+(V111*Instellingen!$B$11)+(W111*Instellingen!$B$12)+(X111*Instellingen!$B$13)+(Y111*Instellingen!$B$14))/(5*SUM(Instellingen!$B$5:$B$14)))</f>
        <v/>
      </c>
      <c r="AA111" s="35" t="str">
        <f t="shared" si="78"/>
        <v/>
      </c>
      <c r="AB111" s="25" t="str">
        <f>IF(COUNTA(E111:P111)=0,"",IF(OR(I111="Ingemetseld",I111="Houten kozijn - niet volledig droog",M111="Niet geschikt",AND(H111="Hout",I111&lt;&gt;"Houten kozijn - droog en losmaakbaar"),AND(I111="Houten kozijn - droog en losmaakbaar",H111&lt;&gt;"Hout"),AND(H111="Hout",Q111&lt;5)),"NO-GO (los deurblad)",IF(AND(AA111&gt;=Instellingen!$E$6,O111="Ja",P111="Ja"),"GO",IF(AA111&gt;=Instellingen!$E$7,"GO met aanpassingen",IF(AA111&gt;=Instellingen!$E$9,"HOLD","NO-GO (los deurblad)")))))</f>
        <v/>
      </c>
      <c r="AC111" s="36" t="str">
        <f t="shared" si="79"/>
        <v/>
      </c>
      <c r="AD111" s="36" t="str">
        <f t="shared" si="80"/>
        <v/>
      </c>
      <c r="AE111" s="37" t="str">
        <f>IF(AD111="","",AD111*Instellingen!$E$17)</f>
        <v/>
      </c>
      <c r="AF111" s="37" t="str">
        <f>IF(J111="","",IF(J111="Ja",Instellingen!$E$18,IF(J111="Nee",Instellingen!$E$19,"")))</f>
        <v/>
      </c>
      <c r="AG111" s="37" t="str">
        <f>IF(OR(AF111="",COUNTA(E111:P111)=0),"",ROUND(AF111*Instellingen!$E$21,0))</f>
        <v/>
      </c>
      <c r="AH111" s="37" t="str">
        <f t="shared" si="81"/>
        <v/>
      </c>
      <c r="AI111" s="25" t="str">
        <f t="shared" si="82"/>
        <v/>
      </c>
      <c r="AJ111" s="44" t="str">
        <f t="shared" si="83"/>
        <v/>
      </c>
      <c r="AK111" s="44" t="str">
        <f t="shared" si="84"/>
        <v/>
      </c>
      <c r="AL111" s="44" t="str">
        <f t="shared" si="85"/>
        <v/>
      </c>
      <c r="AM111" s="44" t="str">
        <f t="shared" si="86"/>
        <v/>
      </c>
      <c r="AN111" s="44" t="str">
        <f t="shared" si="87"/>
        <v/>
      </c>
      <c r="AO111" s="44" t="str">
        <f t="shared" si="88"/>
        <v/>
      </c>
      <c r="AP111" s="44" t="str">
        <f t="shared" si="89"/>
        <v/>
      </c>
      <c r="AQ111" s="44" t="str">
        <f t="shared" si="90"/>
        <v/>
      </c>
      <c r="AR111" s="25" t="str">
        <f t="shared" si="91"/>
        <v/>
      </c>
    </row>
    <row r="112" spans="1:44" x14ac:dyDescent="0.35">
      <c r="A112" s="25"/>
      <c r="B112" s="25"/>
      <c r="C112" s="25"/>
      <c r="D112" s="25"/>
      <c r="E112" s="25"/>
      <c r="F112" s="25"/>
      <c r="G112" s="25"/>
      <c r="H112" s="25"/>
      <c r="I112" s="25"/>
      <c r="J112" s="25"/>
      <c r="K112" s="25"/>
      <c r="L112" s="25"/>
      <c r="M112" s="25"/>
      <c r="N112" s="25"/>
      <c r="O112" s="25"/>
      <c r="P112" s="25"/>
      <c r="Q112" s="25" t="str">
        <f t="shared" si="69"/>
        <v/>
      </c>
      <c r="R112" s="25" t="str">
        <f t="shared" si="70"/>
        <v/>
      </c>
      <c r="S112" s="25" t="str">
        <f t="shared" si="71"/>
        <v/>
      </c>
      <c r="T112" s="25" t="str">
        <f t="shared" si="72"/>
        <v/>
      </c>
      <c r="U112" s="25" t="str">
        <f t="shared" si="73"/>
        <v/>
      </c>
      <c r="V112" s="25" t="str">
        <f t="shared" si="74"/>
        <v/>
      </c>
      <c r="W112" s="25" t="str">
        <f t="shared" si="75"/>
        <v/>
      </c>
      <c r="X112" s="25" t="str">
        <f t="shared" si="76"/>
        <v/>
      </c>
      <c r="Y112" s="25" t="str">
        <f t="shared" si="77"/>
        <v/>
      </c>
      <c r="Z112" s="35" t="str">
        <f>IF(COUNTA(E112:P112)=0,"",((Q112*Instellingen!$B$5)+(S112*Instellingen!$B$6)+(R112*Instellingen!$B$7)+(T112*Instellingen!$B$9)+(U112*Instellingen!$B$10)+(V112*Instellingen!$B$11)+(W112*Instellingen!$B$12)+(X112*Instellingen!$B$13)+(Y112*Instellingen!$B$14))/(5*SUM(Instellingen!$B$5:$B$14)))</f>
        <v/>
      </c>
      <c r="AA112" s="35" t="str">
        <f t="shared" si="78"/>
        <v/>
      </c>
      <c r="AB112" s="25" t="str">
        <f>IF(COUNTA(E112:P112)=0,"",IF(OR(I112="Ingemetseld",I112="Houten kozijn - niet volledig droog",M112="Niet geschikt",AND(H112="Hout",I112&lt;&gt;"Houten kozijn - droog en losmaakbaar"),AND(I112="Houten kozijn - droog en losmaakbaar",H112&lt;&gt;"Hout"),AND(H112="Hout",Q112&lt;5)),"NO-GO (los deurblad)",IF(AND(AA112&gt;=Instellingen!$E$6,O112="Ja",P112="Ja"),"GO",IF(AA112&gt;=Instellingen!$E$7,"GO met aanpassingen",IF(AA112&gt;=Instellingen!$E$9,"HOLD","NO-GO (los deurblad)")))))</f>
        <v/>
      </c>
      <c r="AC112" s="36" t="str">
        <f t="shared" si="79"/>
        <v/>
      </c>
      <c r="AD112" s="36" t="str">
        <f t="shared" si="80"/>
        <v/>
      </c>
      <c r="AE112" s="37" t="str">
        <f>IF(AD112="","",AD112*Instellingen!$E$17)</f>
        <v/>
      </c>
      <c r="AF112" s="37" t="str">
        <f>IF(J112="","",IF(J112="Ja",Instellingen!$E$18,IF(J112="Nee",Instellingen!$E$19,"")))</f>
        <v/>
      </c>
      <c r="AG112" s="37" t="str">
        <f>IF(OR(AF112="",COUNTA(E112:P112)=0),"",ROUND(AF112*Instellingen!$E$21,0))</f>
        <v/>
      </c>
      <c r="AH112" s="37" t="str">
        <f t="shared" si="81"/>
        <v/>
      </c>
      <c r="AI112" s="25" t="str">
        <f t="shared" si="82"/>
        <v/>
      </c>
      <c r="AJ112" s="44" t="str">
        <f t="shared" si="83"/>
        <v/>
      </c>
      <c r="AK112" s="44" t="str">
        <f t="shared" si="84"/>
        <v/>
      </c>
      <c r="AL112" s="44" t="str">
        <f t="shared" si="85"/>
        <v/>
      </c>
      <c r="AM112" s="44" t="str">
        <f t="shared" si="86"/>
        <v/>
      </c>
      <c r="AN112" s="44" t="str">
        <f t="shared" si="87"/>
        <v/>
      </c>
      <c r="AO112" s="44" t="str">
        <f t="shared" si="88"/>
        <v/>
      </c>
      <c r="AP112" s="44" t="str">
        <f t="shared" si="89"/>
        <v/>
      </c>
      <c r="AQ112" s="44" t="str">
        <f t="shared" si="90"/>
        <v/>
      </c>
      <c r="AR112" s="25" t="str">
        <f t="shared" si="91"/>
        <v/>
      </c>
    </row>
    <row r="113" spans="1:44" x14ac:dyDescent="0.35">
      <c r="A113" s="25"/>
      <c r="B113" s="25"/>
      <c r="C113" s="25"/>
      <c r="D113" s="25"/>
      <c r="E113" s="25"/>
      <c r="F113" s="25"/>
      <c r="G113" s="25"/>
      <c r="H113" s="25"/>
      <c r="I113" s="25"/>
      <c r="J113" s="25"/>
      <c r="K113" s="25"/>
      <c r="L113" s="25"/>
      <c r="M113" s="25"/>
      <c r="N113" s="25"/>
      <c r="O113" s="25"/>
      <c r="P113" s="25"/>
      <c r="Q113" s="25" t="str">
        <f t="shared" si="69"/>
        <v/>
      </c>
      <c r="R113" s="25" t="str">
        <f t="shared" si="70"/>
        <v/>
      </c>
      <c r="S113" s="25" t="str">
        <f t="shared" si="71"/>
        <v/>
      </c>
      <c r="T113" s="25" t="str">
        <f t="shared" si="72"/>
        <v/>
      </c>
      <c r="U113" s="25" t="str">
        <f t="shared" si="73"/>
        <v/>
      </c>
      <c r="V113" s="25" t="str">
        <f t="shared" si="74"/>
        <v/>
      </c>
      <c r="W113" s="25" t="str">
        <f t="shared" si="75"/>
        <v/>
      </c>
      <c r="X113" s="25" t="str">
        <f t="shared" si="76"/>
        <v/>
      </c>
      <c r="Y113" s="25" t="str">
        <f t="shared" si="77"/>
        <v/>
      </c>
      <c r="Z113" s="35" t="str">
        <f>IF(COUNTA(E113:P113)=0,"",((Q113*Instellingen!$B$5)+(S113*Instellingen!$B$6)+(R113*Instellingen!$B$7)+(T113*Instellingen!$B$9)+(U113*Instellingen!$B$10)+(V113*Instellingen!$B$11)+(W113*Instellingen!$B$12)+(X113*Instellingen!$B$13)+(Y113*Instellingen!$B$14))/(5*SUM(Instellingen!$B$5:$B$14)))</f>
        <v/>
      </c>
      <c r="AA113" s="35" t="str">
        <f t="shared" si="78"/>
        <v/>
      </c>
      <c r="AB113" s="25" t="str">
        <f>IF(COUNTA(E113:P113)=0,"",IF(OR(I113="Ingemetseld",I113="Houten kozijn - niet volledig droog",M113="Niet geschikt",AND(H113="Hout",I113&lt;&gt;"Houten kozijn - droog en losmaakbaar"),AND(I113="Houten kozijn - droog en losmaakbaar",H113&lt;&gt;"Hout"),AND(H113="Hout",Q113&lt;5)),"NO-GO (los deurblad)",IF(AND(AA113&gt;=Instellingen!$E$6,O113="Ja",P113="Ja"),"GO",IF(AA113&gt;=Instellingen!$E$7,"GO met aanpassingen",IF(AA113&gt;=Instellingen!$E$9,"HOLD","NO-GO (los deurblad)")))))</f>
        <v/>
      </c>
      <c r="AC113" s="36" t="str">
        <f t="shared" si="79"/>
        <v/>
      </c>
      <c r="AD113" s="36" t="str">
        <f t="shared" si="80"/>
        <v/>
      </c>
      <c r="AE113" s="37" t="str">
        <f>IF(AD113="","",AD113*Instellingen!$E$17)</f>
        <v/>
      </c>
      <c r="AF113" s="37" t="str">
        <f>IF(J113="","",IF(J113="Ja",Instellingen!$E$18,IF(J113="Nee",Instellingen!$E$19,"")))</f>
        <v/>
      </c>
      <c r="AG113" s="37" t="str">
        <f>IF(OR(AF113="",COUNTA(E113:P113)=0),"",ROUND(AF113*Instellingen!$E$21,0))</f>
        <v/>
      </c>
      <c r="AH113" s="37" t="str">
        <f t="shared" si="81"/>
        <v/>
      </c>
      <c r="AI113" s="25" t="str">
        <f t="shared" si="82"/>
        <v/>
      </c>
      <c r="AJ113" s="44" t="str">
        <f t="shared" si="83"/>
        <v/>
      </c>
      <c r="AK113" s="44" t="str">
        <f t="shared" si="84"/>
        <v/>
      </c>
      <c r="AL113" s="44" t="str">
        <f t="shared" si="85"/>
        <v/>
      </c>
      <c r="AM113" s="44" t="str">
        <f t="shared" si="86"/>
        <v/>
      </c>
      <c r="AN113" s="44" t="str">
        <f t="shared" si="87"/>
        <v/>
      </c>
      <c r="AO113" s="44" t="str">
        <f t="shared" si="88"/>
        <v/>
      </c>
      <c r="AP113" s="44" t="str">
        <f t="shared" si="89"/>
        <v/>
      </c>
      <c r="AQ113" s="44" t="str">
        <f t="shared" si="90"/>
        <v/>
      </c>
      <c r="AR113" s="25" t="str">
        <f t="shared" si="91"/>
        <v/>
      </c>
    </row>
    <row r="114" spans="1:44" x14ac:dyDescent="0.35">
      <c r="A114" s="25"/>
      <c r="B114" s="25"/>
      <c r="C114" s="25"/>
      <c r="D114" s="25"/>
      <c r="E114" s="25"/>
      <c r="F114" s="25"/>
      <c r="G114" s="25"/>
      <c r="H114" s="25"/>
      <c r="I114" s="25"/>
      <c r="J114" s="25"/>
      <c r="K114" s="25"/>
      <c r="L114" s="25"/>
      <c r="M114" s="25"/>
      <c r="N114" s="25"/>
      <c r="O114" s="25"/>
      <c r="P114" s="25"/>
      <c r="Q114" s="25" t="str">
        <f t="shared" si="69"/>
        <v/>
      </c>
      <c r="R114" s="25" t="str">
        <f t="shared" si="70"/>
        <v/>
      </c>
      <c r="S114" s="25" t="str">
        <f t="shared" si="71"/>
        <v/>
      </c>
      <c r="T114" s="25" t="str">
        <f t="shared" si="72"/>
        <v/>
      </c>
      <c r="U114" s="25" t="str">
        <f t="shared" si="73"/>
        <v/>
      </c>
      <c r="V114" s="25" t="str">
        <f t="shared" si="74"/>
        <v/>
      </c>
      <c r="W114" s="25" t="str">
        <f t="shared" si="75"/>
        <v/>
      </c>
      <c r="X114" s="25" t="str">
        <f t="shared" si="76"/>
        <v/>
      </c>
      <c r="Y114" s="25" t="str">
        <f t="shared" si="77"/>
        <v/>
      </c>
      <c r="Z114" s="35" t="str">
        <f>IF(COUNTA(E114:P114)=0,"",((Q114*Instellingen!$B$5)+(S114*Instellingen!$B$6)+(R114*Instellingen!$B$7)+(T114*Instellingen!$B$9)+(U114*Instellingen!$B$10)+(V114*Instellingen!$B$11)+(W114*Instellingen!$B$12)+(X114*Instellingen!$B$13)+(Y114*Instellingen!$B$14))/(5*SUM(Instellingen!$B$5:$B$14)))</f>
        <v/>
      </c>
      <c r="AA114" s="35" t="str">
        <f t="shared" si="78"/>
        <v/>
      </c>
      <c r="AB114" s="25" t="str">
        <f>IF(COUNTA(E114:P114)=0,"",IF(OR(I114="Ingemetseld",I114="Houten kozijn - niet volledig droog",M114="Niet geschikt",AND(H114="Hout",I114&lt;&gt;"Houten kozijn - droog en losmaakbaar"),AND(I114="Houten kozijn - droog en losmaakbaar",H114&lt;&gt;"Hout"),AND(H114="Hout",Q114&lt;5)),"NO-GO (los deurblad)",IF(AND(AA114&gt;=Instellingen!$E$6,O114="Ja",P114="Ja"),"GO",IF(AA114&gt;=Instellingen!$E$7,"GO met aanpassingen",IF(AA114&gt;=Instellingen!$E$9,"HOLD","NO-GO (los deurblad)")))))</f>
        <v/>
      </c>
      <c r="AC114" s="36" t="str">
        <f t="shared" si="79"/>
        <v/>
      </c>
      <c r="AD114" s="36" t="str">
        <f t="shared" si="80"/>
        <v/>
      </c>
      <c r="AE114" s="37" t="str">
        <f>IF(AD114="","",AD114*Instellingen!$E$17)</f>
        <v/>
      </c>
      <c r="AF114" s="37" t="str">
        <f>IF(J114="","",IF(J114="Ja",Instellingen!$E$18,IF(J114="Nee",Instellingen!$E$19,"")))</f>
        <v/>
      </c>
      <c r="AG114" s="37" t="str">
        <f>IF(OR(AF114="",COUNTA(E114:P114)=0),"",ROUND(AF114*Instellingen!$E$21,0))</f>
        <v/>
      </c>
      <c r="AH114" s="37" t="str">
        <f t="shared" si="81"/>
        <v/>
      </c>
      <c r="AI114" s="25" t="str">
        <f t="shared" si="82"/>
        <v/>
      </c>
      <c r="AJ114" s="44" t="str">
        <f t="shared" si="83"/>
        <v/>
      </c>
      <c r="AK114" s="44" t="str">
        <f t="shared" si="84"/>
        <v/>
      </c>
      <c r="AL114" s="44" t="str">
        <f t="shared" si="85"/>
        <v/>
      </c>
      <c r="AM114" s="44" t="str">
        <f t="shared" si="86"/>
        <v/>
      </c>
      <c r="AN114" s="44" t="str">
        <f t="shared" si="87"/>
        <v/>
      </c>
      <c r="AO114" s="44" t="str">
        <f t="shared" si="88"/>
        <v/>
      </c>
      <c r="AP114" s="44" t="str">
        <f t="shared" si="89"/>
        <v/>
      </c>
      <c r="AQ114" s="44" t="str">
        <f t="shared" si="90"/>
        <v/>
      </c>
      <c r="AR114" s="25" t="str">
        <f t="shared" si="91"/>
        <v/>
      </c>
    </row>
    <row r="115" spans="1:44" x14ac:dyDescent="0.35">
      <c r="A115" s="25"/>
      <c r="B115" s="25"/>
      <c r="C115" s="25"/>
      <c r="D115" s="25"/>
      <c r="E115" s="25"/>
      <c r="F115" s="25"/>
      <c r="G115" s="25"/>
      <c r="H115" s="25"/>
      <c r="I115" s="25"/>
      <c r="J115" s="25"/>
      <c r="K115" s="25"/>
      <c r="L115" s="25"/>
      <c r="M115" s="25"/>
      <c r="N115" s="25"/>
      <c r="O115" s="25"/>
      <c r="P115" s="25"/>
      <c r="Q115" s="25" t="str">
        <f t="shared" si="69"/>
        <v/>
      </c>
      <c r="R115" s="25" t="str">
        <f t="shared" si="70"/>
        <v/>
      </c>
      <c r="S115" s="25" t="str">
        <f t="shared" si="71"/>
        <v/>
      </c>
      <c r="T115" s="25" t="str">
        <f t="shared" si="72"/>
        <v/>
      </c>
      <c r="U115" s="25" t="str">
        <f t="shared" si="73"/>
        <v/>
      </c>
      <c r="V115" s="25" t="str">
        <f t="shared" si="74"/>
        <v/>
      </c>
      <c r="W115" s="25" t="str">
        <f t="shared" si="75"/>
        <v/>
      </c>
      <c r="X115" s="25" t="str">
        <f t="shared" si="76"/>
        <v/>
      </c>
      <c r="Y115" s="25" t="str">
        <f t="shared" si="77"/>
        <v/>
      </c>
      <c r="Z115" s="35" t="str">
        <f>IF(COUNTA(E115:P115)=0,"",((Q115*Instellingen!$B$5)+(S115*Instellingen!$B$6)+(R115*Instellingen!$B$7)+(T115*Instellingen!$B$9)+(U115*Instellingen!$B$10)+(V115*Instellingen!$B$11)+(W115*Instellingen!$B$12)+(X115*Instellingen!$B$13)+(Y115*Instellingen!$B$14))/(5*SUM(Instellingen!$B$5:$B$14)))</f>
        <v/>
      </c>
      <c r="AA115" s="35" t="str">
        <f t="shared" si="78"/>
        <v/>
      </c>
      <c r="AB115" s="25" t="str">
        <f>IF(COUNTA(E115:P115)=0,"",IF(OR(I115="Ingemetseld",I115="Houten kozijn - niet volledig droog",M115="Niet geschikt",AND(H115="Hout",I115&lt;&gt;"Houten kozijn - droog en losmaakbaar"),AND(I115="Houten kozijn - droog en losmaakbaar",H115&lt;&gt;"Hout"),AND(H115="Hout",Q115&lt;5)),"NO-GO (los deurblad)",IF(AND(AA115&gt;=Instellingen!$E$6,O115="Ja",P115="Ja"),"GO",IF(AA115&gt;=Instellingen!$E$7,"GO met aanpassingen",IF(AA115&gt;=Instellingen!$E$9,"HOLD","NO-GO (los deurblad)")))))</f>
        <v/>
      </c>
      <c r="AC115" s="36" t="str">
        <f t="shared" si="79"/>
        <v/>
      </c>
      <c r="AD115" s="36" t="str">
        <f t="shared" si="80"/>
        <v/>
      </c>
      <c r="AE115" s="37" t="str">
        <f>IF(AD115="","",AD115*Instellingen!$E$17)</f>
        <v/>
      </c>
      <c r="AF115" s="37" t="str">
        <f>IF(J115="","",IF(J115="Ja",Instellingen!$E$18,IF(J115="Nee",Instellingen!$E$19,"")))</f>
        <v/>
      </c>
      <c r="AG115" s="37" t="str">
        <f>IF(OR(AF115="",COUNTA(E115:P115)=0),"",ROUND(AF115*Instellingen!$E$21,0))</f>
        <v/>
      </c>
      <c r="AH115" s="37" t="str">
        <f t="shared" si="81"/>
        <v/>
      </c>
      <c r="AI115" s="25" t="str">
        <f t="shared" si="82"/>
        <v/>
      </c>
      <c r="AJ115" s="44" t="str">
        <f t="shared" si="83"/>
        <v/>
      </c>
      <c r="AK115" s="44" t="str">
        <f t="shared" si="84"/>
        <v/>
      </c>
      <c r="AL115" s="44" t="str">
        <f t="shared" si="85"/>
        <v/>
      </c>
      <c r="AM115" s="44" t="str">
        <f t="shared" si="86"/>
        <v/>
      </c>
      <c r="AN115" s="44" t="str">
        <f t="shared" si="87"/>
        <v/>
      </c>
      <c r="AO115" s="44" t="str">
        <f t="shared" si="88"/>
        <v/>
      </c>
      <c r="AP115" s="44" t="str">
        <f t="shared" si="89"/>
        <v/>
      </c>
      <c r="AQ115" s="44" t="str">
        <f t="shared" si="90"/>
        <v/>
      </c>
      <c r="AR115" s="25" t="str">
        <f t="shared" si="91"/>
        <v/>
      </c>
    </row>
    <row r="116" spans="1:44" x14ac:dyDescent="0.35">
      <c r="A116" s="25"/>
      <c r="B116" s="25"/>
      <c r="C116" s="25"/>
      <c r="D116" s="25"/>
      <c r="E116" s="25"/>
      <c r="F116" s="25"/>
      <c r="G116" s="25"/>
      <c r="H116" s="25"/>
      <c r="I116" s="25"/>
      <c r="J116" s="25"/>
      <c r="K116" s="25"/>
      <c r="L116" s="25"/>
      <c r="M116" s="25"/>
      <c r="N116" s="25"/>
      <c r="O116" s="25"/>
      <c r="P116" s="25"/>
      <c r="Q116" s="25" t="str">
        <f t="shared" si="69"/>
        <v/>
      </c>
      <c r="R116" s="25" t="str">
        <f t="shared" si="70"/>
        <v/>
      </c>
      <c r="S116" s="25" t="str">
        <f t="shared" si="71"/>
        <v/>
      </c>
      <c r="T116" s="25" t="str">
        <f t="shared" si="72"/>
        <v/>
      </c>
      <c r="U116" s="25" t="str">
        <f t="shared" si="73"/>
        <v/>
      </c>
      <c r="V116" s="25" t="str">
        <f t="shared" si="74"/>
        <v/>
      </c>
      <c r="W116" s="25" t="str">
        <f t="shared" si="75"/>
        <v/>
      </c>
      <c r="X116" s="25" t="str">
        <f t="shared" si="76"/>
        <v/>
      </c>
      <c r="Y116" s="25" t="str">
        <f t="shared" si="77"/>
        <v/>
      </c>
      <c r="Z116" s="35" t="str">
        <f>IF(COUNTA(E116:P116)=0,"",((Q116*Instellingen!$B$5)+(S116*Instellingen!$B$6)+(R116*Instellingen!$B$7)+(T116*Instellingen!$B$9)+(U116*Instellingen!$B$10)+(V116*Instellingen!$B$11)+(W116*Instellingen!$B$12)+(X116*Instellingen!$B$13)+(Y116*Instellingen!$B$14))/(5*SUM(Instellingen!$B$5:$B$14)))</f>
        <v/>
      </c>
      <c r="AA116" s="35" t="str">
        <f t="shared" si="78"/>
        <v/>
      </c>
      <c r="AB116" s="25" t="str">
        <f>IF(COUNTA(E116:P116)=0,"",IF(OR(I116="Ingemetseld",I116="Houten kozijn - niet volledig droog",M116="Niet geschikt",AND(H116="Hout",I116&lt;&gt;"Houten kozijn - droog en losmaakbaar"),AND(I116="Houten kozijn - droog en losmaakbaar",H116&lt;&gt;"Hout"),AND(H116="Hout",Q116&lt;5)),"NO-GO (los deurblad)",IF(AND(AA116&gt;=Instellingen!$E$6,O116="Ja",P116="Ja"),"GO",IF(AA116&gt;=Instellingen!$E$7,"GO met aanpassingen",IF(AA116&gt;=Instellingen!$E$9,"HOLD","NO-GO (los deurblad)")))))</f>
        <v/>
      </c>
      <c r="AC116" s="36" t="str">
        <f t="shared" si="79"/>
        <v/>
      </c>
      <c r="AD116" s="36" t="str">
        <f t="shared" si="80"/>
        <v/>
      </c>
      <c r="AE116" s="37" t="str">
        <f>IF(AD116="","",AD116*Instellingen!$E$17)</f>
        <v/>
      </c>
      <c r="AF116" s="37" t="str">
        <f>IF(J116="","",IF(J116="Ja",Instellingen!$E$18,IF(J116="Nee",Instellingen!$E$19,"")))</f>
        <v/>
      </c>
      <c r="AG116" s="37" t="str">
        <f>IF(OR(AF116="",COUNTA(E116:P116)=0),"",ROUND(AF116*Instellingen!$E$21,0))</f>
        <v/>
      </c>
      <c r="AH116" s="37" t="str">
        <f t="shared" si="81"/>
        <v/>
      </c>
      <c r="AI116" s="25" t="str">
        <f t="shared" si="82"/>
        <v/>
      </c>
      <c r="AJ116" s="44" t="str">
        <f t="shared" si="83"/>
        <v/>
      </c>
      <c r="AK116" s="44" t="str">
        <f t="shared" si="84"/>
        <v/>
      </c>
      <c r="AL116" s="44" t="str">
        <f t="shared" si="85"/>
        <v/>
      </c>
      <c r="AM116" s="44" t="str">
        <f t="shared" si="86"/>
        <v/>
      </c>
      <c r="AN116" s="44" t="str">
        <f t="shared" si="87"/>
        <v/>
      </c>
      <c r="AO116" s="44" t="str">
        <f t="shared" si="88"/>
        <v/>
      </c>
      <c r="AP116" s="44" t="str">
        <f t="shared" si="89"/>
        <v/>
      </c>
      <c r="AQ116" s="44" t="str">
        <f t="shared" si="90"/>
        <v/>
      </c>
      <c r="AR116" s="25" t="str">
        <f t="shared" si="91"/>
        <v/>
      </c>
    </row>
    <row r="117" spans="1:44" x14ac:dyDescent="0.35">
      <c r="A117" s="25"/>
      <c r="B117" s="25"/>
      <c r="C117" s="25"/>
      <c r="D117" s="25"/>
      <c r="E117" s="25"/>
      <c r="F117" s="25"/>
      <c r="G117" s="25"/>
      <c r="H117" s="25"/>
      <c r="I117" s="25"/>
      <c r="J117" s="25"/>
      <c r="K117" s="25"/>
      <c r="L117" s="25"/>
      <c r="M117" s="25"/>
      <c r="N117" s="25"/>
      <c r="O117" s="25"/>
      <c r="P117" s="25"/>
      <c r="Q117" s="25" t="str">
        <f t="shared" si="69"/>
        <v/>
      </c>
      <c r="R117" s="25" t="str">
        <f t="shared" si="70"/>
        <v/>
      </c>
      <c r="S117" s="25" t="str">
        <f t="shared" si="71"/>
        <v/>
      </c>
      <c r="T117" s="25" t="str">
        <f t="shared" si="72"/>
        <v/>
      </c>
      <c r="U117" s="25" t="str">
        <f t="shared" si="73"/>
        <v/>
      </c>
      <c r="V117" s="25" t="str">
        <f t="shared" si="74"/>
        <v/>
      </c>
      <c r="W117" s="25" t="str">
        <f t="shared" si="75"/>
        <v/>
      </c>
      <c r="X117" s="25" t="str">
        <f t="shared" si="76"/>
        <v/>
      </c>
      <c r="Y117" s="25" t="str">
        <f t="shared" si="77"/>
        <v/>
      </c>
      <c r="Z117" s="35" t="str">
        <f>IF(COUNTA(E117:P117)=0,"",((Q117*Instellingen!$B$5)+(S117*Instellingen!$B$6)+(R117*Instellingen!$B$7)+(T117*Instellingen!$B$9)+(U117*Instellingen!$B$10)+(V117*Instellingen!$B$11)+(W117*Instellingen!$B$12)+(X117*Instellingen!$B$13)+(Y117*Instellingen!$B$14))/(5*SUM(Instellingen!$B$5:$B$14)))</f>
        <v/>
      </c>
      <c r="AA117" s="35" t="str">
        <f t="shared" si="78"/>
        <v/>
      </c>
      <c r="AB117" s="25" t="str">
        <f>IF(COUNTA(E117:P117)=0,"",IF(OR(I117="Ingemetseld",I117="Houten kozijn - niet volledig droog",M117="Niet geschikt",AND(H117="Hout",I117&lt;&gt;"Houten kozijn - droog en losmaakbaar"),AND(I117="Houten kozijn - droog en losmaakbaar",H117&lt;&gt;"Hout"),AND(H117="Hout",Q117&lt;5)),"NO-GO (los deurblad)",IF(AND(AA117&gt;=Instellingen!$E$6,O117="Ja",P117="Ja"),"GO",IF(AA117&gt;=Instellingen!$E$7,"GO met aanpassingen",IF(AA117&gt;=Instellingen!$E$9,"HOLD","NO-GO (los deurblad)")))))</f>
        <v/>
      </c>
      <c r="AC117" s="36" t="str">
        <f t="shared" si="79"/>
        <v/>
      </c>
      <c r="AD117" s="36" t="str">
        <f t="shared" si="80"/>
        <v/>
      </c>
      <c r="AE117" s="37" t="str">
        <f>IF(AD117="","",AD117*Instellingen!$E$17)</f>
        <v/>
      </c>
      <c r="AF117" s="37" t="str">
        <f>IF(J117="","",IF(J117="Ja",Instellingen!$E$18,IF(J117="Nee",Instellingen!$E$19,"")))</f>
        <v/>
      </c>
      <c r="AG117" s="37" t="str">
        <f>IF(OR(AF117="",COUNTA(E117:P117)=0),"",ROUND(AF117*Instellingen!$E$21,0))</f>
        <v/>
      </c>
      <c r="AH117" s="37" t="str">
        <f t="shared" si="81"/>
        <v/>
      </c>
      <c r="AI117" s="25" t="str">
        <f t="shared" si="82"/>
        <v/>
      </c>
      <c r="AJ117" s="44" t="str">
        <f t="shared" si="83"/>
        <v/>
      </c>
      <c r="AK117" s="44" t="str">
        <f t="shared" si="84"/>
        <v/>
      </c>
      <c r="AL117" s="44" t="str">
        <f t="shared" si="85"/>
        <v/>
      </c>
      <c r="AM117" s="44" t="str">
        <f t="shared" si="86"/>
        <v/>
      </c>
      <c r="AN117" s="44" t="str">
        <f t="shared" si="87"/>
        <v/>
      </c>
      <c r="AO117" s="44" t="str">
        <f t="shared" si="88"/>
        <v/>
      </c>
      <c r="AP117" s="44" t="str">
        <f t="shared" si="89"/>
        <v/>
      </c>
      <c r="AQ117" s="44" t="str">
        <f t="shared" si="90"/>
        <v/>
      </c>
      <c r="AR117" s="25" t="str">
        <f t="shared" si="91"/>
        <v/>
      </c>
    </row>
    <row r="118" spans="1:44" x14ac:dyDescent="0.35">
      <c r="A118" s="25"/>
      <c r="B118" s="25"/>
      <c r="C118" s="25"/>
      <c r="D118" s="25"/>
      <c r="E118" s="25"/>
      <c r="F118" s="25"/>
      <c r="G118" s="25"/>
      <c r="H118" s="25"/>
      <c r="I118" s="25"/>
      <c r="J118" s="25"/>
      <c r="K118" s="25"/>
      <c r="L118" s="25"/>
      <c r="M118" s="25"/>
      <c r="N118" s="25"/>
      <c r="O118" s="25"/>
      <c r="P118" s="25"/>
      <c r="Q118" s="25" t="str">
        <f t="shared" si="69"/>
        <v/>
      </c>
      <c r="R118" s="25" t="str">
        <f t="shared" si="70"/>
        <v/>
      </c>
      <c r="S118" s="25" t="str">
        <f t="shared" si="71"/>
        <v/>
      </c>
      <c r="T118" s="25" t="str">
        <f t="shared" si="72"/>
        <v/>
      </c>
      <c r="U118" s="25" t="str">
        <f t="shared" si="73"/>
        <v/>
      </c>
      <c r="V118" s="25" t="str">
        <f t="shared" si="74"/>
        <v/>
      </c>
      <c r="W118" s="25" t="str">
        <f t="shared" si="75"/>
        <v/>
      </c>
      <c r="X118" s="25" t="str">
        <f t="shared" si="76"/>
        <v/>
      </c>
      <c r="Y118" s="25" t="str">
        <f t="shared" si="77"/>
        <v/>
      </c>
      <c r="Z118" s="35" t="str">
        <f>IF(COUNTA(E118:P118)=0,"",((Q118*Instellingen!$B$5)+(S118*Instellingen!$B$6)+(R118*Instellingen!$B$7)+(T118*Instellingen!$B$9)+(U118*Instellingen!$B$10)+(V118*Instellingen!$B$11)+(W118*Instellingen!$B$12)+(X118*Instellingen!$B$13)+(Y118*Instellingen!$B$14))/(5*SUM(Instellingen!$B$5:$B$14)))</f>
        <v/>
      </c>
      <c r="AA118" s="35" t="str">
        <f t="shared" si="78"/>
        <v/>
      </c>
      <c r="AB118" s="25" t="str">
        <f>IF(COUNTA(E118:P118)=0,"",IF(OR(I118="Ingemetseld",I118="Houten kozijn - niet volledig droog",M118="Niet geschikt",AND(H118="Hout",I118&lt;&gt;"Houten kozijn - droog en losmaakbaar"),AND(I118="Houten kozijn - droog en losmaakbaar",H118&lt;&gt;"Hout"),AND(H118="Hout",Q118&lt;5)),"NO-GO (los deurblad)",IF(AND(AA118&gt;=Instellingen!$E$6,O118="Ja",P118="Ja"),"GO",IF(AA118&gt;=Instellingen!$E$7,"GO met aanpassingen",IF(AA118&gt;=Instellingen!$E$9,"HOLD","NO-GO (los deurblad)")))))</f>
        <v/>
      </c>
      <c r="AC118" s="36" t="str">
        <f t="shared" si="79"/>
        <v/>
      </c>
      <c r="AD118" s="36" t="str">
        <f t="shared" si="80"/>
        <v/>
      </c>
      <c r="AE118" s="37" t="str">
        <f>IF(AD118="","",AD118*Instellingen!$E$17)</f>
        <v/>
      </c>
      <c r="AF118" s="37" t="str">
        <f>IF(J118="","",IF(J118="Ja",Instellingen!$E$18,IF(J118="Nee",Instellingen!$E$19,"")))</f>
        <v/>
      </c>
      <c r="AG118" s="37" t="str">
        <f>IF(OR(AF118="",COUNTA(E118:P118)=0),"",ROUND(AF118*Instellingen!$E$21,0))</f>
        <v/>
      </c>
      <c r="AH118" s="37" t="str">
        <f t="shared" si="81"/>
        <v/>
      </c>
      <c r="AI118" s="25" t="str">
        <f t="shared" si="82"/>
        <v/>
      </c>
      <c r="AJ118" s="44" t="str">
        <f t="shared" si="83"/>
        <v/>
      </c>
      <c r="AK118" s="44" t="str">
        <f t="shared" si="84"/>
        <v/>
      </c>
      <c r="AL118" s="44" t="str">
        <f t="shared" si="85"/>
        <v/>
      </c>
      <c r="AM118" s="44" t="str">
        <f t="shared" si="86"/>
        <v/>
      </c>
      <c r="AN118" s="44" t="str">
        <f t="shared" si="87"/>
        <v/>
      </c>
      <c r="AO118" s="44" t="str">
        <f t="shared" si="88"/>
        <v/>
      </c>
      <c r="AP118" s="44" t="str">
        <f t="shared" si="89"/>
        <v/>
      </c>
      <c r="AQ118" s="44" t="str">
        <f t="shared" si="90"/>
        <v/>
      </c>
      <c r="AR118" s="25" t="str">
        <f t="shared" si="91"/>
        <v/>
      </c>
    </row>
    <row r="119" spans="1:44" x14ac:dyDescent="0.35">
      <c r="A119" s="25"/>
      <c r="B119" s="25"/>
      <c r="C119" s="25"/>
      <c r="D119" s="25"/>
      <c r="E119" s="25"/>
      <c r="F119" s="25"/>
      <c r="G119" s="25"/>
      <c r="H119" s="25"/>
      <c r="I119" s="25"/>
      <c r="J119" s="25"/>
      <c r="K119" s="25"/>
      <c r="L119" s="25"/>
      <c r="M119" s="25"/>
      <c r="N119" s="25"/>
      <c r="O119" s="25"/>
      <c r="P119" s="25"/>
      <c r="Q119" s="25" t="str">
        <f t="shared" si="69"/>
        <v/>
      </c>
      <c r="R119" s="25" t="str">
        <f t="shared" si="70"/>
        <v/>
      </c>
      <c r="S119" s="25" t="str">
        <f t="shared" si="71"/>
        <v/>
      </c>
      <c r="T119" s="25" t="str">
        <f t="shared" si="72"/>
        <v/>
      </c>
      <c r="U119" s="25" t="str">
        <f t="shared" si="73"/>
        <v/>
      </c>
      <c r="V119" s="25" t="str">
        <f t="shared" si="74"/>
        <v/>
      </c>
      <c r="W119" s="25" t="str">
        <f t="shared" si="75"/>
        <v/>
      </c>
      <c r="X119" s="25" t="str">
        <f t="shared" si="76"/>
        <v/>
      </c>
      <c r="Y119" s="25" t="str">
        <f t="shared" si="77"/>
        <v/>
      </c>
      <c r="Z119" s="35" t="str">
        <f>IF(COUNTA(E119:P119)=0,"",((Q119*Instellingen!$B$5)+(S119*Instellingen!$B$6)+(R119*Instellingen!$B$7)+(T119*Instellingen!$B$9)+(U119*Instellingen!$B$10)+(V119*Instellingen!$B$11)+(W119*Instellingen!$B$12)+(X119*Instellingen!$B$13)+(Y119*Instellingen!$B$14))/(5*SUM(Instellingen!$B$5:$B$14)))</f>
        <v/>
      </c>
      <c r="AA119" s="35" t="str">
        <f t="shared" si="78"/>
        <v/>
      </c>
      <c r="AB119" s="25" t="str">
        <f>IF(COUNTA(E119:P119)=0,"",IF(OR(I119="Ingemetseld",I119="Houten kozijn - niet volledig droog",M119="Niet geschikt",AND(H119="Hout",I119&lt;&gt;"Houten kozijn - droog en losmaakbaar"),AND(I119="Houten kozijn - droog en losmaakbaar",H119&lt;&gt;"Hout"),AND(H119="Hout",Q119&lt;5)),"NO-GO (los deurblad)",IF(AND(AA119&gt;=Instellingen!$E$6,O119="Ja",P119="Ja"),"GO",IF(AA119&gt;=Instellingen!$E$7,"GO met aanpassingen",IF(AA119&gt;=Instellingen!$E$9,"HOLD","NO-GO (los deurblad)")))))</f>
        <v/>
      </c>
      <c r="AC119" s="36" t="str">
        <f t="shared" si="79"/>
        <v/>
      </c>
      <c r="AD119" s="36" t="str">
        <f t="shared" si="80"/>
        <v/>
      </c>
      <c r="AE119" s="37" t="str">
        <f>IF(AD119="","",AD119*Instellingen!$E$17)</f>
        <v/>
      </c>
      <c r="AF119" s="37" t="str">
        <f>IF(J119="","",IF(J119="Ja",Instellingen!$E$18,IF(J119="Nee",Instellingen!$E$19,"")))</f>
        <v/>
      </c>
      <c r="AG119" s="37" t="str">
        <f>IF(OR(AF119="",COUNTA(E119:P119)=0),"",ROUND(AF119*Instellingen!$E$21,0))</f>
        <v/>
      </c>
      <c r="AH119" s="37" t="str">
        <f t="shared" si="81"/>
        <v/>
      </c>
      <c r="AI119" s="25" t="str">
        <f t="shared" si="82"/>
        <v/>
      </c>
      <c r="AJ119" s="44" t="str">
        <f t="shared" si="83"/>
        <v/>
      </c>
      <c r="AK119" s="44" t="str">
        <f t="shared" si="84"/>
        <v/>
      </c>
      <c r="AL119" s="44" t="str">
        <f t="shared" si="85"/>
        <v/>
      </c>
      <c r="AM119" s="44" t="str">
        <f t="shared" si="86"/>
        <v/>
      </c>
      <c r="AN119" s="44" t="str">
        <f t="shared" si="87"/>
        <v/>
      </c>
      <c r="AO119" s="44" t="str">
        <f t="shared" si="88"/>
        <v/>
      </c>
      <c r="AP119" s="44" t="str">
        <f t="shared" si="89"/>
        <v/>
      </c>
      <c r="AQ119" s="44" t="str">
        <f t="shared" si="90"/>
        <v/>
      </c>
      <c r="AR119" s="25" t="str">
        <f t="shared" si="91"/>
        <v/>
      </c>
    </row>
    <row r="120" spans="1:44" x14ac:dyDescent="0.35">
      <c r="A120" s="25"/>
      <c r="B120" s="25"/>
      <c r="C120" s="25"/>
      <c r="D120" s="25"/>
      <c r="E120" s="25"/>
      <c r="F120" s="25"/>
      <c r="G120" s="25"/>
      <c r="H120" s="25"/>
      <c r="I120" s="25"/>
      <c r="J120" s="25"/>
      <c r="K120" s="25"/>
      <c r="L120" s="25"/>
      <c r="M120" s="25"/>
      <c r="N120" s="25"/>
      <c r="O120" s="25"/>
      <c r="P120" s="25"/>
      <c r="Q120" s="25" t="str">
        <f t="shared" si="69"/>
        <v/>
      </c>
      <c r="R120" s="25" t="str">
        <f t="shared" si="70"/>
        <v/>
      </c>
      <c r="S120" s="25" t="str">
        <f t="shared" si="71"/>
        <v/>
      </c>
      <c r="T120" s="25" t="str">
        <f t="shared" si="72"/>
        <v/>
      </c>
      <c r="U120" s="25" t="str">
        <f t="shared" si="73"/>
        <v/>
      </c>
      <c r="V120" s="25" t="str">
        <f t="shared" si="74"/>
        <v/>
      </c>
      <c r="W120" s="25" t="str">
        <f t="shared" si="75"/>
        <v/>
      </c>
      <c r="X120" s="25" t="str">
        <f t="shared" si="76"/>
        <v/>
      </c>
      <c r="Y120" s="25" t="str">
        <f t="shared" si="77"/>
        <v/>
      </c>
      <c r="Z120" s="35" t="str">
        <f>IF(COUNTA(E120:P120)=0,"",((Q120*Instellingen!$B$5)+(S120*Instellingen!$B$6)+(R120*Instellingen!$B$7)+(T120*Instellingen!$B$9)+(U120*Instellingen!$B$10)+(V120*Instellingen!$B$11)+(W120*Instellingen!$B$12)+(X120*Instellingen!$B$13)+(Y120*Instellingen!$B$14))/(5*SUM(Instellingen!$B$5:$B$14)))</f>
        <v/>
      </c>
      <c r="AA120" s="35" t="str">
        <f t="shared" si="78"/>
        <v/>
      </c>
      <c r="AB120" s="25" t="str">
        <f>IF(COUNTA(E120:P120)=0,"",IF(OR(I120="Ingemetseld",I120="Houten kozijn - niet volledig droog",M120="Niet geschikt",AND(H120="Hout",I120&lt;&gt;"Houten kozijn - droog en losmaakbaar"),AND(I120="Houten kozijn - droog en losmaakbaar",H120&lt;&gt;"Hout"),AND(H120="Hout",Q120&lt;5)),"NO-GO (los deurblad)",IF(AND(AA120&gt;=Instellingen!$E$6,O120="Ja",P120="Ja"),"GO",IF(AA120&gt;=Instellingen!$E$7,"GO met aanpassingen",IF(AA120&gt;=Instellingen!$E$9,"HOLD","NO-GO (los deurblad)")))))</f>
        <v/>
      </c>
      <c r="AC120" s="36" t="str">
        <f t="shared" si="79"/>
        <v/>
      </c>
      <c r="AD120" s="36" t="str">
        <f t="shared" si="80"/>
        <v/>
      </c>
      <c r="AE120" s="37" t="str">
        <f>IF(AD120="","",AD120*Instellingen!$E$17)</f>
        <v/>
      </c>
      <c r="AF120" s="37" t="str">
        <f>IF(J120="","",IF(J120="Ja",Instellingen!$E$18,IF(J120="Nee",Instellingen!$E$19,"")))</f>
        <v/>
      </c>
      <c r="AG120" s="37" t="str">
        <f>IF(OR(AF120="",COUNTA(E120:P120)=0),"",ROUND(AF120*Instellingen!$E$21,0))</f>
        <v/>
      </c>
      <c r="AH120" s="37" t="str">
        <f t="shared" si="81"/>
        <v/>
      </c>
      <c r="AI120" s="25" t="str">
        <f t="shared" si="82"/>
        <v/>
      </c>
      <c r="AJ120" s="44" t="str">
        <f t="shared" si="83"/>
        <v/>
      </c>
      <c r="AK120" s="44" t="str">
        <f t="shared" si="84"/>
        <v/>
      </c>
      <c r="AL120" s="44" t="str">
        <f t="shared" si="85"/>
        <v/>
      </c>
      <c r="AM120" s="44" t="str">
        <f t="shared" si="86"/>
        <v/>
      </c>
      <c r="AN120" s="44" t="str">
        <f t="shared" si="87"/>
        <v/>
      </c>
      <c r="AO120" s="44" t="str">
        <f t="shared" si="88"/>
        <v/>
      </c>
      <c r="AP120" s="44" t="str">
        <f t="shared" si="89"/>
        <v/>
      </c>
      <c r="AQ120" s="44" t="str">
        <f t="shared" si="90"/>
        <v/>
      </c>
      <c r="AR120" s="25" t="str">
        <f t="shared" si="91"/>
        <v/>
      </c>
    </row>
    <row r="121" spans="1:44" x14ac:dyDescent="0.35">
      <c r="A121" s="25"/>
      <c r="B121" s="25"/>
      <c r="C121" s="25"/>
      <c r="D121" s="25"/>
      <c r="E121" s="25"/>
      <c r="F121" s="25"/>
      <c r="G121" s="25"/>
      <c r="H121" s="25"/>
      <c r="I121" s="25"/>
      <c r="J121" s="25"/>
      <c r="K121" s="25"/>
      <c r="L121" s="25"/>
      <c r="M121" s="25"/>
      <c r="N121" s="25"/>
      <c r="O121" s="25"/>
      <c r="P121" s="25"/>
      <c r="Q121" s="25" t="str">
        <f t="shared" si="69"/>
        <v/>
      </c>
      <c r="R121" s="25" t="str">
        <f t="shared" si="70"/>
        <v/>
      </c>
      <c r="S121" s="25" t="str">
        <f t="shared" si="71"/>
        <v/>
      </c>
      <c r="T121" s="25" t="str">
        <f t="shared" si="72"/>
        <v/>
      </c>
      <c r="U121" s="25" t="str">
        <f t="shared" si="73"/>
        <v/>
      </c>
      <c r="V121" s="25" t="str">
        <f t="shared" si="74"/>
        <v/>
      </c>
      <c r="W121" s="25" t="str">
        <f t="shared" si="75"/>
        <v/>
      </c>
      <c r="X121" s="25" t="str">
        <f t="shared" si="76"/>
        <v/>
      </c>
      <c r="Y121" s="25" t="str">
        <f t="shared" si="77"/>
        <v/>
      </c>
      <c r="Z121" s="35" t="str">
        <f>IF(COUNTA(E121:P121)=0,"",((Q121*Instellingen!$B$5)+(S121*Instellingen!$B$6)+(R121*Instellingen!$B$7)+(T121*Instellingen!$B$9)+(U121*Instellingen!$B$10)+(V121*Instellingen!$B$11)+(W121*Instellingen!$B$12)+(X121*Instellingen!$B$13)+(Y121*Instellingen!$B$14))/(5*SUM(Instellingen!$B$5:$B$14)))</f>
        <v/>
      </c>
      <c r="AA121" s="35" t="str">
        <f t="shared" si="78"/>
        <v/>
      </c>
      <c r="AB121" s="25" t="str">
        <f>IF(COUNTA(E121:P121)=0,"",IF(OR(I121="Ingemetseld",I121="Houten kozijn - niet volledig droog",M121="Niet geschikt",AND(H121="Hout",I121&lt;&gt;"Houten kozijn - droog en losmaakbaar"),AND(I121="Houten kozijn - droog en losmaakbaar",H121&lt;&gt;"Hout"),AND(H121="Hout",Q121&lt;5)),"NO-GO (los deurblad)",IF(AND(AA121&gt;=Instellingen!$E$6,O121="Ja",P121="Ja"),"GO",IF(AA121&gt;=Instellingen!$E$7,"GO met aanpassingen",IF(AA121&gt;=Instellingen!$E$9,"HOLD","NO-GO (los deurblad)")))))</f>
        <v/>
      </c>
      <c r="AC121" s="36" t="str">
        <f t="shared" si="79"/>
        <v/>
      </c>
      <c r="AD121" s="36" t="str">
        <f t="shared" si="80"/>
        <v/>
      </c>
      <c r="AE121" s="37" t="str">
        <f>IF(AD121="","",AD121*Instellingen!$E$17)</f>
        <v/>
      </c>
      <c r="AF121" s="37" t="str">
        <f>IF(J121="","",IF(J121="Ja",Instellingen!$E$18,IF(J121="Nee",Instellingen!$E$19,"")))</f>
        <v/>
      </c>
      <c r="AG121" s="37" t="str">
        <f>IF(OR(AF121="",COUNTA(E121:P121)=0),"",ROUND(AF121*Instellingen!$E$21,0))</f>
        <v/>
      </c>
      <c r="AH121" s="37" t="str">
        <f t="shared" si="81"/>
        <v/>
      </c>
      <c r="AI121" s="25" t="str">
        <f t="shared" si="82"/>
        <v/>
      </c>
      <c r="AJ121" s="44" t="str">
        <f t="shared" si="83"/>
        <v/>
      </c>
      <c r="AK121" s="44" t="str">
        <f t="shared" si="84"/>
        <v/>
      </c>
      <c r="AL121" s="44" t="str">
        <f t="shared" si="85"/>
        <v/>
      </c>
      <c r="AM121" s="44" t="str">
        <f t="shared" si="86"/>
        <v/>
      </c>
      <c r="AN121" s="44" t="str">
        <f t="shared" si="87"/>
        <v/>
      </c>
      <c r="AO121" s="44" t="str">
        <f t="shared" si="88"/>
        <v/>
      </c>
      <c r="AP121" s="44" t="str">
        <f t="shared" si="89"/>
        <v/>
      </c>
      <c r="AQ121" s="44" t="str">
        <f t="shared" si="90"/>
        <v/>
      </c>
      <c r="AR121" s="25" t="str">
        <f t="shared" si="91"/>
        <v/>
      </c>
    </row>
    <row r="122" spans="1:44" x14ac:dyDescent="0.35">
      <c r="A122" s="25"/>
      <c r="B122" s="25"/>
      <c r="C122" s="25"/>
      <c r="D122" s="25"/>
      <c r="E122" s="25"/>
      <c r="F122" s="25"/>
      <c r="G122" s="25"/>
      <c r="H122" s="25"/>
      <c r="I122" s="25"/>
      <c r="J122" s="25"/>
      <c r="K122" s="25"/>
      <c r="L122" s="25"/>
      <c r="M122" s="25"/>
      <c r="N122" s="25"/>
      <c r="O122" s="25"/>
      <c r="P122" s="25"/>
      <c r="Q122" s="25" t="str">
        <f t="shared" si="69"/>
        <v/>
      </c>
      <c r="R122" s="25" t="str">
        <f t="shared" si="70"/>
        <v/>
      </c>
      <c r="S122" s="25" t="str">
        <f t="shared" si="71"/>
        <v/>
      </c>
      <c r="T122" s="25" t="str">
        <f t="shared" si="72"/>
        <v/>
      </c>
      <c r="U122" s="25" t="str">
        <f t="shared" si="73"/>
        <v/>
      </c>
      <c r="V122" s="25" t="str">
        <f t="shared" si="74"/>
        <v/>
      </c>
      <c r="W122" s="25" t="str">
        <f t="shared" si="75"/>
        <v/>
      </c>
      <c r="X122" s="25" t="str">
        <f t="shared" si="76"/>
        <v/>
      </c>
      <c r="Y122" s="25" t="str">
        <f t="shared" si="77"/>
        <v/>
      </c>
      <c r="Z122" s="35" t="str">
        <f>IF(COUNTA(E122:P122)=0,"",((Q122*Instellingen!$B$5)+(S122*Instellingen!$B$6)+(R122*Instellingen!$B$7)+(T122*Instellingen!$B$9)+(U122*Instellingen!$B$10)+(V122*Instellingen!$B$11)+(W122*Instellingen!$B$12)+(X122*Instellingen!$B$13)+(Y122*Instellingen!$B$14))/(5*SUM(Instellingen!$B$5:$B$14)))</f>
        <v/>
      </c>
      <c r="AA122" s="35" t="str">
        <f t="shared" si="78"/>
        <v/>
      </c>
      <c r="AB122" s="25" t="str">
        <f>IF(COUNTA(E122:P122)=0,"",IF(OR(I122="Ingemetseld",I122="Houten kozijn - niet volledig droog",M122="Niet geschikt",AND(H122="Hout",I122&lt;&gt;"Houten kozijn - droog en losmaakbaar"),AND(I122="Houten kozijn - droog en losmaakbaar",H122&lt;&gt;"Hout"),AND(H122="Hout",Q122&lt;5)),"NO-GO (los deurblad)",IF(AND(AA122&gt;=Instellingen!$E$6,O122="Ja",P122="Ja"),"GO",IF(AA122&gt;=Instellingen!$E$7,"GO met aanpassingen",IF(AA122&gt;=Instellingen!$E$9,"HOLD","NO-GO (los deurblad)")))))</f>
        <v/>
      </c>
      <c r="AC122" s="36" t="str">
        <f t="shared" si="79"/>
        <v/>
      </c>
      <c r="AD122" s="36" t="str">
        <f t="shared" si="80"/>
        <v/>
      </c>
      <c r="AE122" s="37" t="str">
        <f>IF(AD122="","",AD122*Instellingen!$E$17)</f>
        <v/>
      </c>
      <c r="AF122" s="37" t="str">
        <f>IF(J122="","",IF(J122="Ja",Instellingen!$E$18,IF(J122="Nee",Instellingen!$E$19,"")))</f>
        <v/>
      </c>
      <c r="AG122" s="37" t="str">
        <f>IF(OR(AF122="",COUNTA(E122:P122)=0),"",ROUND(AF122*Instellingen!$E$21,0))</f>
        <v/>
      </c>
      <c r="AH122" s="37" t="str">
        <f t="shared" si="81"/>
        <v/>
      </c>
      <c r="AI122" s="25" t="str">
        <f t="shared" si="82"/>
        <v/>
      </c>
      <c r="AJ122" s="44" t="str">
        <f t="shared" si="83"/>
        <v/>
      </c>
      <c r="AK122" s="44" t="str">
        <f t="shared" si="84"/>
        <v/>
      </c>
      <c r="AL122" s="44" t="str">
        <f t="shared" si="85"/>
        <v/>
      </c>
      <c r="AM122" s="44" t="str">
        <f t="shared" si="86"/>
        <v/>
      </c>
      <c r="AN122" s="44" t="str">
        <f t="shared" si="87"/>
        <v/>
      </c>
      <c r="AO122" s="44" t="str">
        <f t="shared" si="88"/>
        <v/>
      </c>
      <c r="AP122" s="44" t="str">
        <f t="shared" si="89"/>
        <v/>
      </c>
      <c r="AQ122" s="44" t="str">
        <f t="shared" si="90"/>
        <v/>
      </c>
      <c r="AR122" s="25" t="str">
        <f t="shared" si="91"/>
        <v/>
      </c>
    </row>
    <row r="123" spans="1:44" x14ac:dyDescent="0.35">
      <c r="A123" s="25"/>
      <c r="B123" s="25"/>
      <c r="C123" s="25"/>
      <c r="D123" s="25"/>
      <c r="E123" s="25"/>
      <c r="F123" s="25"/>
      <c r="G123" s="25"/>
      <c r="H123" s="25"/>
      <c r="I123" s="25"/>
      <c r="J123" s="25"/>
      <c r="K123" s="25"/>
      <c r="L123" s="25"/>
      <c r="M123" s="25"/>
      <c r="N123" s="25"/>
      <c r="O123" s="25"/>
      <c r="P123" s="25"/>
      <c r="Q123" s="25" t="str">
        <f t="shared" si="69"/>
        <v/>
      </c>
      <c r="R123" s="25" t="str">
        <f t="shared" si="70"/>
        <v/>
      </c>
      <c r="S123" s="25" t="str">
        <f t="shared" si="71"/>
        <v/>
      </c>
      <c r="T123" s="25" t="str">
        <f t="shared" si="72"/>
        <v/>
      </c>
      <c r="U123" s="25" t="str">
        <f t="shared" si="73"/>
        <v/>
      </c>
      <c r="V123" s="25" t="str">
        <f t="shared" si="74"/>
        <v/>
      </c>
      <c r="W123" s="25" t="str">
        <f t="shared" si="75"/>
        <v/>
      </c>
      <c r="X123" s="25" t="str">
        <f t="shared" si="76"/>
        <v/>
      </c>
      <c r="Y123" s="25" t="str">
        <f t="shared" si="77"/>
        <v/>
      </c>
      <c r="Z123" s="35" t="str">
        <f>IF(COUNTA(E123:P123)=0,"",((Q123*Instellingen!$B$5)+(S123*Instellingen!$B$6)+(R123*Instellingen!$B$7)+(T123*Instellingen!$B$9)+(U123*Instellingen!$B$10)+(V123*Instellingen!$B$11)+(W123*Instellingen!$B$12)+(X123*Instellingen!$B$13)+(Y123*Instellingen!$B$14))/(5*SUM(Instellingen!$B$5:$B$14)))</f>
        <v/>
      </c>
      <c r="AA123" s="35" t="str">
        <f t="shared" si="78"/>
        <v/>
      </c>
      <c r="AB123" s="25" t="str">
        <f>IF(COUNTA(E123:P123)=0,"",IF(OR(I123="Ingemetseld",I123="Houten kozijn - niet volledig droog",M123="Niet geschikt",AND(H123="Hout",I123&lt;&gt;"Houten kozijn - droog en losmaakbaar"),AND(I123="Houten kozijn - droog en losmaakbaar",H123&lt;&gt;"Hout"),AND(H123="Hout",Q123&lt;5)),"NO-GO (los deurblad)",IF(AND(AA123&gt;=Instellingen!$E$6,O123="Ja",P123="Ja"),"GO",IF(AA123&gt;=Instellingen!$E$7,"GO met aanpassingen",IF(AA123&gt;=Instellingen!$E$9,"HOLD","NO-GO (los deurblad)")))))</f>
        <v/>
      </c>
      <c r="AC123" s="36" t="str">
        <f t="shared" si="79"/>
        <v/>
      </c>
      <c r="AD123" s="36" t="str">
        <f t="shared" si="80"/>
        <v/>
      </c>
      <c r="AE123" s="37" t="str">
        <f>IF(AD123="","",AD123*Instellingen!$E$17)</f>
        <v/>
      </c>
      <c r="AF123" s="37" t="str">
        <f>IF(J123="","",IF(J123="Ja",Instellingen!$E$18,IF(J123="Nee",Instellingen!$E$19,"")))</f>
        <v/>
      </c>
      <c r="AG123" s="37" t="str">
        <f>IF(OR(AF123="",COUNTA(E123:P123)=0),"",ROUND(AF123*Instellingen!$E$21,0))</f>
        <v/>
      </c>
      <c r="AH123" s="37" t="str">
        <f t="shared" si="81"/>
        <v/>
      </c>
      <c r="AI123" s="25" t="str">
        <f t="shared" si="82"/>
        <v/>
      </c>
      <c r="AJ123" s="44" t="str">
        <f t="shared" si="83"/>
        <v/>
      </c>
      <c r="AK123" s="44" t="str">
        <f t="shared" si="84"/>
        <v/>
      </c>
      <c r="AL123" s="44" t="str">
        <f t="shared" si="85"/>
        <v/>
      </c>
      <c r="AM123" s="44" t="str">
        <f t="shared" si="86"/>
        <v/>
      </c>
      <c r="AN123" s="44" t="str">
        <f t="shared" si="87"/>
        <v/>
      </c>
      <c r="AO123" s="44" t="str">
        <f t="shared" si="88"/>
        <v/>
      </c>
      <c r="AP123" s="44" t="str">
        <f t="shared" si="89"/>
        <v/>
      </c>
      <c r="AQ123" s="44" t="str">
        <f t="shared" si="90"/>
        <v/>
      </c>
      <c r="AR123" s="25" t="str">
        <f t="shared" si="91"/>
        <v/>
      </c>
    </row>
    <row r="124" spans="1:44" x14ac:dyDescent="0.35">
      <c r="A124" s="25"/>
      <c r="B124" s="25"/>
      <c r="C124" s="25"/>
      <c r="D124" s="25"/>
      <c r="E124" s="25"/>
      <c r="F124" s="25"/>
      <c r="G124" s="25"/>
      <c r="H124" s="25"/>
      <c r="I124" s="25"/>
      <c r="J124" s="25"/>
      <c r="K124" s="25"/>
      <c r="L124" s="25"/>
      <c r="M124" s="25"/>
      <c r="N124" s="25"/>
      <c r="O124" s="25"/>
      <c r="P124" s="25"/>
      <c r="Q124" s="25" t="str">
        <f t="shared" si="69"/>
        <v/>
      </c>
      <c r="R124" s="25" t="str">
        <f t="shared" si="70"/>
        <v/>
      </c>
      <c r="S124" s="25" t="str">
        <f t="shared" si="71"/>
        <v/>
      </c>
      <c r="T124" s="25" t="str">
        <f t="shared" si="72"/>
        <v/>
      </c>
      <c r="U124" s="25" t="str">
        <f t="shared" si="73"/>
        <v/>
      </c>
      <c r="V124" s="25" t="str">
        <f t="shared" si="74"/>
        <v/>
      </c>
      <c r="W124" s="25" t="str">
        <f t="shared" si="75"/>
        <v/>
      </c>
      <c r="X124" s="25" t="str">
        <f t="shared" si="76"/>
        <v/>
      </c>
      <c r="Y124" s="25" t="str">
        <f t="shared" si="77"/>
        <v/>
      </c>
      <c r="Z124" s="35" t="str">
        <f>IF(COUNTA(E124:P124)=0,"",((Q124*Instellingen!$B$5)+(S124*Instellingen!$B$6)+(R124*Instellingen!$B$7)+(T124*Instellingen!$B$9)+(U124*Instellingen!$B$10)+(V124*Instellingen!$B$11)+(W124*Instellingen!$B$12)+(X124*Instellingen!$B$13)+(Y124*Instellingen!$B$14))/(5*SUM(Instellingen!$B$5:$B$14)))</f>
        <v/>
      </c>
      <c r="AA124" s="35" t="str">
        <f t="shared" si="78"/>
        <v/>
      </c>
      <c r="AB124" s="25" t="str">
        <f>IF(COUNTA(E124:P124)=0,"",IF(OR(I124="Ingemetseld",I124="Houten kozijn - niet volledig droog",M124="Niet geschikt",AND(H124="Hout",I124&lt;&gt;"Houten kozijn - droog en losmaakbaar"),AND(I124="Houten kozijn - droog en losmaakbaar",H124&lt;&gt;"Hout"),AND(H124="Hout",Q124&lt;5)),"NO-GO (los deurblad)",IF(AND(AA124&gt;=Instellingen!$E$6,O124="Ja",P124="Ja"),"GO",IF(AA124&gt;=Instellingen!$E$7,"GO met aanpassingen",IF(AA124&gt;=Instellingen!$E$9,"HOLD","NO-GO (los deurblad)")))))</f>
        <v/>
      </c>
      <c r="AC124" s="36" t="str">
        <f t="shared" si="79"/>
        <v/>
      </c>
      <c r="AD124" s="36" t="str">
        <f t="shared" si="80"/>
        <v/>
      </c>
      <c r="AE124" s="37" t="str">
        <f>IF(AD124="","",AD124*Instellingen!$E$17)</f>
        <v/>
      </c>
      <c r="AF124" s="37" t="str">
        <f>IF(J124="","",IF(J124="Ja",Instellingen!$E$18,IF(J124="Nee",Instellingen!$E$19,"")))</f>
        <v/>
      </c>
      <c r="AG124" s="37" t="str">
        <f>IF(OR(AF124="",COUNTA(E124:P124)=0),"",ROUND(AF124*Instellingen!$E$21,0))</f>
        <v/>
      </c>
      <c r="AH124" s="37" t="str">
        <f t="shared" si="81"/>
        <v/>
      </c>
      <c r="AI124" s="25" t="str">
        <f t="shared" si="82"/>
        <v/>
      </c>
      <c r="AJ124" s="44" t="str">
        <f t="shared" si="83"/>
        <v/>
      </c>
      <c r="AK124" s="44" t="str">
        <f t="shared" si="84"/>
        <v/>
      </c>
      <c r="AL124" s="44" t="str">
        <f t="shared" si="85"/>
        <v/>
      </c>
      <c r="AM124" s="44" t="str">
        <f t="shared" si="86"/>
        <v/>
      </c>
      <c r="AN124" s="44" t="str">
        <f t="shared" si="87"/>
        <v/>
      </c>
      <c r="AO124" s="44" t="str">
        <f t="shared" si="88"/>
        <v/>
      </c>
      <c r="AP124" s="44" t="str">
        <f t="shared" si="89"/>
        <v/>
      </c>
      <c r="AQ124" s="44" t="str">
        <f t="shared" si="90"/>
        <v/>
      </c>
      <c r="AR124" s="25" t="str">
        <f t="shared" si="91"/>
        <v/>
      </c>
    </row>
    <row r="125" spans="1:44" x14ac:dyDescent="0.35">
      <c r="A125" s="25"/>
      <c r="B125" s="25"/>
      <c r="C125" s="25"/>
      <c r="D125" s="25"/>
      <c r="E125" s="25"/>
      <c r="F125" s="25"/>
      <c r="G125" s="25"/>
      <c r="H125" s="25"/>
      <c r="I125" s="25"/>
      <c r="J125" s="25"/>
      <c r="K125" s="25"/>
      <c r="L125" s="25"/>
      <c r="M125" s="25"/>
      <c r="N125" s="25"/>
      <c r="O125" s="25"/>
      <c r="P125" s="25"/>
      <c r="Q125" s="25" t="str">
        <f t="shared" si="69"/>
        <v/>
      </c>
      <c r="R125" s="25" t="str">
        <f t="shared" si="70"/>
        <v/>
      </c>
      <c r="S125" s="25" t="str">
        <f t="shared" si="71"/>
        <v/>
      </c>
      <c r="T125" s="25" t="str">
        <f t="shared" si="72"/>
        <v/>
      </c>
      <c r="U125" s="25" t="str">
        <f t="shared" si="73"/>
        <v/>
      </c>
      <c r="V125" s="25" t="str">
        <f t="shared" si="74"/>
        <v/>
      </c>
      <c r="W125" s="25" t="str">
        <f t="shared" si="75"/>
        <v/>
      </c>
      <c r="X125" s="25" t="str">
        <f t="shared" si="76"/>
        <v/>
      </c>
      <c r="Y125" s="25" t="str">
        <f t="shared" si="77"/>
        <v/>
      </c>
      <c r="Z125" s="35" t="str">
        <f>IF(COUNTA(E125:P125)=0,"",((Q125*Instellingen!$B$5)+(S125*Instellingen!$B$6)+(R125*Instellingen!$B$7)+(T125*Instellingen!$B$9)+(U125*Instellingen!$B$10)+(V125*Instellingen!$B$11)+(W125*Instellingen!$B$12)+(X125*Instellingen!$B$13)+(Y125*Instellingen!$B$14))/(5*SUM(Instellingen!$B$5:$B$14)))</f>
        <v/>
      </c>
      <c r="AA125" s="35" t="str">
        <f t="shared" si="78"/>
        <v/>
      </c>
      <c r="AB125" s="25" t="str">
        <f>IF(COUNTA(E125:P125)=0,"",IF(OR(I125="Ingemetseld",I125="Houten kozijn - niet volledig droog",M125="Niet geschikt",AND(H125="Hout",I125&lt;&gt;"Houten kozijn - droog en losmaakbaar"),AND(I125="Houten kozijn - droog en losmaakbaar",H125&lt;&gt;"Hout"),AND(H125="Hout",Q125&lt;5)),"NO-GO (los deurblad)",IF(AND(AA125&gt;=Instellingen!$E$6,O125="Ja",P125="Ja"),"GO",IF(AA125&gt;=Instellingen!$E$7,"GO met aanpassingen",IF(AA125&gt;=Instellingen!$E$9,"HOLD","NO-GO (los deurblad)")))))</f>
        <v/>
      </c>
      <c r="AC125" s="36" t="str">
        <f t="shared" si="79"/>
        <v/>
      </c>
      <c r="AD125" s="36" t="str">
        <f t="shared" si="80"/>
        <v/>
      </c>
      <c r="AE125" s="37" t="str">
        <f>IF(AD125="","",AD125*Instellingen!$E$17)</f>
        <v/>
      </c>
      <c r="AF125" s="37" t="str">
        <f>IF(J125="","",IF(J125="Ja",Instellingen!$E$18,IF(J125="Nee",Instellingen!$E$19,"")))</f>
        <v/>
      </c>
      <c r="AG125" s="37" t="str">
        <f>IF(OR(AF125="",COUNTA(E125:P125)=0),"",ROUND(AF125*Instellingen!$E$21,0))</f>
        <v/>
      </c>
      <c r="AH125" s="37" t="str">
        <f t="shared" si="81"/>
        <v/>
      </c>
      <c r="AI125" s="25" t="str">
        <f t="shared" si="82"/>
        <v/>
      </c>
      <c r="AJ125" s="44" t="str">
        <f t="shared" si="83"/>
        <v/>
      </c>
      <c r="AK125" s="44" t="str">
        <f t="shared" si="84"/>
        <v/>
      </c>
      <c r="AL125" s="44" t="str">
        <f t="shared" si="85"/>
        <v/>
      </c>
      <c r="AM125" s="44" t="str">
        <f t="shared" si="86"/>
        <v/>
      </c>
      <c r="AN125" s="44" t="str">
        <f t="shared" si="87"/>
        <v/>
      </c>
      <c r="AO125" s="44" t="str">
        <f t="shared" si="88"/>
        <v/>
      </c>
      <c r="AP125" s="44" t="str">
        <f t="shared" si="89"/>
        <v/>
      </c>
      <c r="AQ125" s="44" t="str">
        <f t="shared" si="90"/>
        <v/>
      </c>
      <c r="AR125" s="25" t="str">
        <f t="shared" si="91"/>
        <v/>
      </c>
    </row>
    <row r="126" spans="1:44" x14ac:dyDescent="0.35">
      <c r="A126" s="25"/>
      <c r="B126" s="25"/>
      <c r="C126" s="25"/>
      <c r="D126" s="25"/>
      <c r="E126" s="25"/>
      <c r="F126" s="25"/>
      <c r="G126" s="25"/>
      <c r="H126" s="25"/>
      <c r="I126" s="25"/>
      <c r="J126" s="25"/>
      <c r="K126" s="25"/>
      <c r="L126" s="25"/>
      <c r="M126" s="25"/>
      <c r="N126" s="25"/>
      <c r="O126" s="25"/>
      <c r="P126" s="25"/>
      <c r="Q126" s="25" t="str">
        <f t="shared" si="69"/>
        <v/>
      </c>
      <c r="R126" s="25" t="str">
        <f t="shared" si="70"/>
        <v/>
      </c>
      <c r="S126" s="25" t="str">
        <f t="shared" si="71"/>
        <v/>
      </c>
      <c r="T126" s="25" t="str">
        <f t="shared" si="72"/>
        <v/>
      </c>
      <c r="U126" s="25" t="str">
        <f t="shared" si="73"/>
        <v/>
      </c>
      <c r="V126" s="25" t="str">
        <f t="shared" si="74"/>
        <v/>
      </c>
      <c r="W126" s="25" t="str">
        <f t="shared" si="75"/>
        <v/>
      </c>
      <c r="X126" s="25" t="str">
        <f t="shared" si="76"/>
        <v/>
      </c>
      <c r="Y126" s="25" t="str">
        <f t="shared" si="77"/>
        <v/>
      </c>
      <c r="Z126" s="35" t="str">
        <f>IF(COUNTA(E126:P126)=0,"",((Q126*Instellingen!$B$5)+(S126*Instellingen!$B$6)+(R126*Instellingen!$B$7)+(T126*Instellingen!$B$9)+(U126*Instellingen!$B$10)+(V126*Instellingen!$B$11)+(W126*Instellingen!$B$12)+(X126*Instellingen!$B$13)+(Y126*Instellingen!$B$14))/(5*SUM(Instellingen!$B$5:$B$14)))</f>
        <v/>
      </c>
      <c r="AA126" s="35" t="str">
        <f t="shared" si="78"/>
        <v/>
      </c>
      <c r="AB126" s="25" t="str">
        <f>IF(COUNTA(E126:P126)=0,"",IF(OR(I126="Ingemetseld",I126="Houten kozijn - niet volledig droog",M126="Niet geschikt",AND(H126="Hout",I126&lt;&gt;"Houten kozijn - droog en losmaakbaar"),AND(I126="Houten kozijn - droog en losmaakbaar",H126&lt;&gt;"Hout"),AND(H126="Hout",Q126&lt;5)),"NO-GO (los deurblad)",IF(AND(AA126&gt;=Instellingen!$E$6,O126="Ja",P126="Ja"),"GO",IF(AA126&gt;=Instellingen!$E$7,"GO met aanpassingen",IF(AA126&gt;=Instellingen!$E$9,"HOLD","NO-GO (los deurblad)")))))</f>
        <v/>
      </c>
      <c r="AC126" s="36" t="str">
        <f t="shared" si="79"/>
        <v/>
      </c>
      <c r="AD126" s="36" t="str">
        <f t="shared" si="80"/>
        <v/>
      </c>
      <c r="AE126" s="37" t="str">
        <f>IF(AD126="","",AD126*Instellingen!$E$17)</f>
        <v/>
      </c>
      <c r="AF126" s="37" t="str">
        <f>IF(J126="","",IF(J126="Ja",Instellingen!$E$18,IF(J126="Nee",Instellingen!$E$19,"")))</f>
        <v/>
      </c>
      <c r="AG126" s="37" t="str">
        <f>IF(OR(AF126="",COUNTA(E126:P126)=0),"",ROUND(AF126*Instellingen!$E$21,0))</f>
        <v/>
      </c>
      <c r="AH126" s="37" t="str">
        <f t="shared" si="81"/>
        <v/>
      </c>
      <c r="AI126" s="25" t="str">
        <f t="shared" si="82"/>
        <v/>
      </c>
      <c r="AJ126" s="44" t="str">
        <f t="shared" si="83"/>
        <v/>
      </c>
      <c r="AK126" s="44" t="str">
        <f t="shared" si="84"/>
        <v/>
      </c>
      <c r="AL126" s="44" t="str">
        <f t="shared" si="85"/>
        <v/>
      </c>
      <c r="AM126" s="44" t="str">
        <f t="shared" si="86"/>
        <v/>
      </c>
      <c r="AN126" s="44" t="str">
        <f t="shared" si="87"/>
        <v/>
      </c>
      <c r="AO126" s="44" t="str">
        <f t="shared" si="88"/>
        <v/>
      </c>
      <c r="AP126" s="44" t="str">
        <f t="shared" si="89"/>
        <v/>
      </c>
      <c r="AQ126" s="44" t="str">
        <f t="shared" si="90"/>
        <v/>
      </c>
      <c r="AR126" s="25" t="str">
        <f t="shared" si="91"/>
        <v/>
      </c>
    </row>
    <row r="127" spans="1:44" x14ac:dyDescent="0.35">
      <c r="A127" s="25"/>
      <c r="B127" s="25"/>
      <c r="C127" s="25"/>
      <c r="D127" s="25"/>
      <c r="E127" s="25"/>
      <c r="F127" s="25"/>
      <c r="G127" s="25"/>
      <c r="H127" s="25"/>
      <c r="I127" s="25"/>
      <c r="J127" s="25"/>
      <c r="K127" s="25"/>
      <c r="L127" s="25"/>
      <c r="M127" s="25"/>
      <c r="N127" s="25"/>
      <c r="O127" s="25"/>
      <c r="P127" s="25"/>
      <c r="Q127" s="25" t="str">
        <f t="shared" ref="Q127:Q158" si="92">IF(OR(F127="",G127=""),"",IF(AND(F127&lt;=0.95,G127&lt;=2.3),5,IF(AND(F127&lt;=1,G127&lt;=2.35),4,IF(AND(F127&lt;=1.05,G127&lt;=2.4),3,IF(AND(F127&lt;=1.1,G127&lt;=2.5),2,1)))))</f>
        <v/>
      </c>
      <c r="R127" s="25" t="str">
        <f t="shared" ref="R127:R158" si="93">IF(H127="","",IF(H127="Staal",5,IF(H127="Aluminium",5,IF(H127="Hout",1,2))))</f>
        <v/>
      </c>
      <c r="S127" s="25" t="str">
        <f t="shared" ref="S127:S158" si="94">IF(I127="","",IF(I127="Stalen kozijn in dichte systeemwand",5,IF(I127="Stalen kozijn met zijlicht",4,IF(I127="Aluminium kozijn in glazen systeemwand",3,IF(I127="Aluminium kozijn met direct gekoppeld glas",2,IF(I127="Houten kozijn - droog en losmaakbaar",2,IF(I127="Houten kozijn - niet volledig droog",1,IF(I127="Ingemetseld",1,2))))))))</f>
        <v/>
      </c>
      <c r="T127" s="25" t="str">
        <f t="shared" ref="T127:T158" si="95">IF(K127="","",IF(K127="Compleet",5,IF(K127="Deels",3,1)))</f>
        <v/>
      </c>
      <c r="U127" s="25" t="str">
        <f t="shared" ref="U127:U158" si="96">IF(L127="","",IF(L127="Geen",5,IF(L127="Licht",4,IF(L127="Matig",2,1))))</f>
        <v/>
      </c>
      <c r="V127" s="25" t="str">
        <f t="shared" ref="V127:V158" si="97">IF(M127="","",IF(M127="Direct inzetbaar",5,IF(M127="Aanpassing nodig",3,IF(M127="Twijfelachtig",2,1))))</f>
        <v/>
      </c>
      <c r="W127" s="25" t="str">
        <f t="shared" ref="W127:W158" si="98">IF(N127="","",IF(N127="Ja",5,IF(N127="Gedeeltelijk",3,1)))</f>
        <v/>
      </c>
      <c r="X127" s="25" t="str">
        <f t="shared" ref="X127:X158" si="99">IF(O127="","",IF(O127="Ja",5,IF(O127="Misschien",3,1)))</f>
        <v/>
      </c>
      <c r="Y127" s="25" t="str">
        <f t="shared" ref="Y127:Y158" si="100">IF(P127="","",IF(P127="Ja",5,IF(P127="Met moeite",3,1)))</f>
        <v/>
      </c>
      <c r="Z127" s="35" t="str">
        <f>IF(COUNTA(E127:P127)=0,"",((Q127*Instellingen!$B$5)+(S127*Instellingen!$B$6)+(R127*Instellingen!$B$7)+(T127*Instellingen!$B$9)+(U127*Instellingen!$B$10)+(V127*Instellingen!$B$11)+(W127*Instellingen!$B$12)+(X127*Instellingen!$B$13)+(Y127*Instellingen!$B$14))/(5*SUM(Instellingen!$B$5:$B$14)))</f>
        <v/>
      </c>
      <c r="AA127" s="35" t="str">
        <f t="shared" ref="AA127:AA158" si="101">IF(Z127="","",Z127)</f>
        <v/>
      </c>
      <c r="AB127" s="25" t="str">
        <f>IF(COUNTA(E127:P127)=0,"",IF(OR(I127="Ingemetseld",I127="Houten kozijn - niet volledig droog",M127="Niet geschikt",AND(H127="Hout",I127&lt;&gt;"Houten kozijn - droog en losmaakbaar"),AND(I127="Houten kozijn - droog en losmaakbaar",H127&lt;&gt;"Hout"),AND(H127="Hout",Q127&lt;5)),"NO-GO (los deurblad)",IF(AND(AA127&gt;=Instellingen!$E$6,O127="Ja",P127="Ja"),"GO",IF(AA127&gt;=Instellingen!$E$7,"GO met aanpassingen",IF(AA127&gt;=Instellingen!$E$9,"HOLD","NO-GO (los deurblad)")))))</f>
        <v/>
      </c>
      <c r="AC127" s="36" t="str">
        <f t="shared" ref="AC127:AC158" si="102">IF($AB127="","",IF($I127="Ingemetseld",0,IF($I127="Houten kozijn - niet volledig droog",0,IF($I127="Houten kozijn - droog en losmaakbaar",1.25,IF($I127="Stalen kozijn in dichte systeemwand",0.75,IF($I127="Stalen kozijn met zijlicht",1.25,IF($I127="Aluminium kozijn in glazen systeemwand",1,IF($I127="Aluminium kozijn met direct gekoppeld glas",1.5,""))))))))</f>
        <v/>
      </c>
      <c r="AD127" s="36" t="str">
        <f t="shared" ref="AD127:AD158" si="103">IF(AC127="","",E127*AC127)</f>
        <v/>
      </c>
      <c r="AE127" s="37" t="str">
        <f>IF(AD127="","",AD127*Instellingen!$E$17)</f>
        <v/>
      </c>
      <c r="AF127" s="37" t="str">
        <f>IF(J127="","",IF(J127="Ja",Instellingen!$E$18,IF(J127="Nee",Instellingen!$E$19,"")))</f>
        <v/>
      </c>
      <c r="AG127" s="37" t="str">
        <f>IF(OR(AF127="",COUNTA(E127:P127)=0),"",ROUND(AF127*Instellingen!$E$21,0))</f>
        <v/>
      </c>
      <c r="AH127" s="37" t="str">
        <f t="shared" ref="AH127:AH158" si="104">IF(AG127="","",E127*AG127)</f>
        <v/>
      </c>
      <c r="AI127" s="25" t="str">
        <f t="shared" ref="AI127:AI158" si="105">IF($AB127="","",IF(LEFT($AB127,5)="NO-GO","los deurblad kan verkocht worden",IF($AR127="Geen actie nodig","direct inzetbaar voor verwachte opbrengst",IF($AR127&lt;&gt;"","voor verwachte opbrengst nodig: "&amp;$AR127,IF($AB127="GO met aanpassingen","Aanpassing of opwaardering nodig",IF($AB127="HOLD","Afnemer/logistiek nog niet rond",""))))))</f>
        <v/>
      </c>
      <c r="AJ127" s="44" t="str">
        <f t="shared" ref="AJ127:AJ158" si="106">IF(COUNTA($E127:$P127)=0,"",IF(AND(LEFT($AB127,5)&lt;&gt;"NO-GO",$K127="Compleet",$L127="Geen",$M127="Direct inzetbaar",$N127="Ja"),1,0))</f>
        <v/>
      </c>
      <c r="AK127" s="44" t="str">
        <f t="shared" ref="AK127:AK158" si="107">IF(COUNTA($E127:$P127)=0,"",IF(AND(LEFT($AB127,5)&lt;&gt;"NO-GO",$L127="Licht"),1,0))</f>
        <v/>
      </c>
      <c r="AL127" s="44" t="str">
        <f t="shared" ref="AL127:AL158" si="108">IF(COUNTA($E127:$P127)=0,"",IF(AND(LEFT($AB127,5)&lt;&gt;"NO-GO",OR($L127="Matig",$L127="Ernstig")),1,0))</f>
        <v/>
      </c>
      <c r="AM127" s="44" t="str">
        <f t="shared" ref="AM127:AM158" si="109">IF(COUNTA($E127:$P127)=0,"",IF(AND(LEFT($AB127,5)&lt;&gt;"NO-GO",$K127="Deels"),1,0))</f>
        <v/>
      </c>
      <c r="AN127" s="44" t="str">
        <f t="shared" ref="AN127:AN158" si="110">IF(COUNTA($E127:$P127)=0,"",IF(AND(LEFT($AB127,5)&lt;&gt;"NO-GO",$M127="Aanpassing nodig"),1,0))</f>
        <v/>
      </c>
      <c r="AO127" s="44" t="str">
        <f t="shared" ref="AO127:AO158" si="111">IF(COUNTA($E127:$P127)=0,"",IF(AND(LEFT($AB127,5)&lt;&gt;"NO-GO",OR($N127="Gedeeltelijk",$N127="Nee")),1,0))</f>
        <v/>
      </c>
      <c r="AP127" s="44" t="str">
        <f t="shared" ref="AP127:AP158" si="112">IF(COUNTA($E127:$P127)=0,"",IF(AND(LEFT($AB127,5)&lt;&gt;"NO-GO",OR($M127="Twijfelachtig",$I127="Onbekend")),1,0))</f>
        <v/>
      </c>
      <c r="AQ127" s="44" t="str">
        <f t="shared" ref="AQ127:AQ158" si="113">IF(COUNTA($E127:$P127)=0,"",IF(OR(LEFT($AB127,5)="NO-GO",$K127="Los deurblad"),1,0))</f>
        <v/>
      </c>
      <c r="AR127" s="25" t="str">
        <f t="shared" ref="AR127:AR158" si="114">IF(COUNTA($E127:$P127)=0,"",IF($AJ127=1,"Geen actie nodig","")&amp;IF($AK127=1,IF(OR($AJ127=1),"; ","")&amp;"Reiniging nodig","")&amp;IF($AL127=1,IF(OR($AJ127=1,$AK127=1),"; ","")&amp;"Reparatie nodig","")&amp;IF($AM127=1,IF(OR($AJ127=1,$AK127=1,$AL127=1),"; ","")&amp;"Onderdelen aanvullen","")&amp;IF($AN127=1,IF(OR($AJ127=1,$AK127=1,$AL127=1,$AM127=1),"; ","")&amp;"Maataanpassing nodig","")&amp;IF($AO127=1,IF(OR($AJ127=1,$AK127=1,$AL127=1,$AM127=1,$AN127=1),"; ","")&amp;"Technische controle nodig","")&amp;IF($AP127=1,IF(OR($AJ127=1,$AK127=1,$AL127=1,$AM127=1,$AN127=1,$AO127=1),"; ","")&amp;"Handmatige beoordeling nodig","")&amp;IF($AQ127=1,IF(OR($AJ127=1,$AK127=1,$AL127=1,$AM127=1,$AN127=1,$AO127=1,$AP127=1),"; ","")&amp;"Alleen reststroom / los deurblad",""))</f>
        <v/>
      </c>
    </row>
    <row r="128" spans="1:44" x14ac:dyDescent="0.35">
      <c r="A128" s="25"/>
      <c r="B128" s="25"/>
      <c r="C128" s="25"/>
      <c r="D128" s="25"/>
      <c r="E128" s="25"/>
      <c r="F128" s="25"/>
      <c r="G128" s="25"/>
      <c r="H128" s="25"/>
      <c r="I128" s="25"/>
      <c r="J128" s="25"/>
      <c r="K128" s="25"/>
      <c r="L128" s="25"/>
      <c r="M128" s="25"/>
      <c r="N128" s="25"/>
      <c r="O128" s="25"/>
      <c r="P128" s="25"/>
      <c r="Q128" s="25" t="str">
        <f t="shared" si="92"/>
        <v/>
      </c>
      <c r="R128" s="25" t="str">
        <f t="shared" si="93"/>
        <v/>
      </c>
      <c r="S128" s="25" t="str">
        <f t="shared" si="94"/>
        <v/>
      </c>
      <c r="T128" s="25" t="str">
        <f t="shared" si="95"/>
        <v/>
      </c>
      <c r="U128" s="25" t="str">
        <f t="shared" si="96"/>
        <v/>
      </c>
      <c r="V128" s="25" t="str">
        <f t="shared" si="97"/>
        <v/>
      </c>
      <c r="W128" s="25" t="str">
        <f t="shared" si="98"/>
        <v/>
      </c>
      <c r="X128" s="25" t="str">
        <f t="shared" si="99"/>
        <v/>
      </c>
      <c r="Y128" s="25" t="str">
        <f t="shared" si="100"/>
        <v/>
      </c>
      <c r="Z128" s="35" t="str">
        <f>IF(COUNTA(E128:P128)=0,"",((Q128*Instellingen!$B$5)+(S128*Instellingen!$B$6)+(R128*Instellingen!$B$7)+(T128*Instellingen!$B$9)+(U128*Instellingen!$B$10)+(V128*Instellingen!$B$11)+(W128*Instellingen!$B$12)+(X128*Instellingen!$B$13)+(Y128*Instellingen!$B$14))/(5*SUM(Instellingen!$B$5:$B$14)))</f>
        <v/>
      </c>
      <c r="AA128" s="35" t="str">
        <f t="shared" si="101"/>
        <v/>
      </c>
      <c r="AB128" s="25" t="str">
        <f>IF(COUNTA(E128:P128)=0,"",IF(OR(I128="Ingemetseld",I128="Houten kozijn - niet volledig droog",M128="Niet geschikt",AND(H128="Hout",I128&lt;&gt;"Houten kozijn - droog en losmaakbaar"),AND(I128="Houten kozijn - droog en losmaakbaar",H128&lt;&gt;"Hout"),AND(H128="Hout",Q128&lt;5)),"NO-GO (los deurblad)",IF(AND(AA128&gt;=Instellingen!$E$6,O128="Ja",P128="Ja"),"GO",IF(AA128&gt;=Instellingen!$E$7,"GO met aanpassingen",IF(AA128&gt;=Instellingen!$E$9,"HOLD","NO-GO (los deurblad)")))))</f>
        <v/>
      </c>
      <c r="AC128" s="36" t="str">
        <f t="shared" si="102"/>
        <v/>
      </c>
      <c r="AD128" s="36" t="str">
        <f t="shared" si="103"/>
        <v/>
      </c>
      <c r="AE128" s="37" t="str">
        <f>IF(AD128="","",AD128*Instellingen!$E$17)</f>
        <v/>
      </c>
      <c r="AF128" s="37" t="str">
        <f>IF(J128="","",IF(J128="Ja",Instellingen!$E$18,IF(J128="Nee",Instellingen!$E$19,"")))</f>
        <v/>
      </c>
      <c r="AG128" s="37" t="str">
        <f>IF(OR(AF128="",COUNTA(E128:P128)=0),"",ROUND(AF128*Instellingen!$E$21,0))</f>
        <v/>
      </c>
      <c r="AH128" s="37" t="str">
        <f t="shared" si="104"/>
        <v/>
      </c>
      <c r="AI128" s="25" t="str">
        <f t="shared" si="105"/>
        <v/>
      </c>
      <c r="AJ128" s="44" t="str">
        <f t="shared" si="106"/>
        <v/>
      </c>
      <c r="AK128" s="44" t="str">
        <f t="shared" si="107"/>
        <v/>
      </c>
      <c r="AL128" s="44" t="str">
        <f t="shared" si="108"/>
        <v/>
      </c>
      <c r="AM128" s="44" t="str">
        <f t="shared" si="109"/>
        <v/>
      </c>
      <c r="AN128" s="44" t="str">
        <f t="shared" si="110"/>
        <v/>
      </c>
      <c r="AO128" s="44" t="str">
        <f t="shared" si="111"/>
        <v/>
      </c>
      <c r="AP128" s="44" t="str">
        <f t="shared" si="112"/>
        <v/>
      </c>
      <c r="AQ128" s="44" t="str">
        <f t="shared" si="113"/>
        <v/>
      </c>
      <c r="AR128" s="25" t="str">
        <f t="shared" si="114"/>
        <v/>
      </c>
    </row>
    <row r="129" spans="1:44" x14ac:dyDescent="0.35">
      <c r="A129" s="25"/>
      <c r="B129" s="25"/>
      <c r="C129" s="25"/>
      <c r="D129" s="25"/>
      <c r="E129" s="25"/>
      <c r="F129" s="25"/>
      <c r="G129" s="25"/>
      <c r="H129" s="25"/>
      <c r="I129" s="25"/>
      <c r="J129" s="25"/>
      <c r="K129" s="25"/>
      <c r="L129" s="25"/>
      <c r="M129" s="25"/>
      <c r="N129" s="25"/>
      <c r="O129" s="25"/>
      <c r="P129" s="25"/>
      <c r="Q129" s="25" t="str">
        <f t="shared" si="92"/>
        <v/>
      </c>
      <c r="R129" s="25" t="str">
        <f t="shared" si="93"/>
        <v/>
      </c>
      <c r="S129" s="25" t="str">
        <f t="shared" si="94"/>
        <v/>
      </c>
      <c r="T129" s="25" t="str">
        <f t="shared" si="95"/>
        <v/>
      </c>
      <c r="U129" s="25" t="str">
        <f t="shared" si="96"/>
        <v/>
      </c>
      <c r="V129" s="25" t="str">
        <f t="shared" si="97"/>
        <v/>
      </c>
      <c r="W129" s="25" t="str">
        <f t="shared" si="98"/>
        <v/>
      </c>
      <c r="X129" s="25" t="str">
        <f t="shared" si="99"/>
        <v/>
      </c>
      <c r="Y129" s="25" t="str">
        <f t="shared" si="100"/>
        <v/>
      </c>
      <c r="Z129" s="35" t="str">
        <f>IF(COUNTA(E129:P129)=0,"",((Q129*Instellingen!$B$5)+(S129*Instellingen!$B$6)+(R129*Instellingen!$B$7)+(T129*Instellingen!$B$9)+(U129*Instellingen!$B$10)+(V129*Instellingen!$B$11)+(W129*Instellingen!$B$12)+(X129*Instellingen!$B$13)+(Y129*Instellingen!$B$14))/(5*SUM(Instellingen!$B$5:$B$14)))</f>
        <v/>
      </c>
      <c r="AA129" s="35" t="str">
        <f t="shared" si="101"/>
        <v/>
      </c>
      <c r="AB129" s="25" t="str">
        <f>IF(COUNTA(E129:P129)=0,"",IF(OR(I129="Ingemetseld",I129="Houten kozijn - niet volledig droog",M129="Niet geschikt",AND(H129="Hout",I129&lt;&gt;"Houten kozijn - droog en losmaakbaar"),AND(I129="Houten kozijn - droog en losmaakbaar",H129&lt;&gt;"Hout"),AND(H129="Hout",Q129&lt;5)),"NO-GO (los deurblad)",IF(AND(AA129&gt;=Instellingen!$E$6,O129="Ja",P129="Ja"),"GO",IF(AA129&gt;=Instellingen!$E$7,"GO met aanpassingen",IF(AA129&gt;=Instellingen!$E$9,"HOLD","NO-GO (los deurblad)")))))</f>
        <v/>
      </c>
      <c r="AC129" s="36" t="str">
        <f t="shared" si="102"/>
        <v/>
      </c>
      <c r="AD129" s="36" t="str">
        <f t="shared" si="103"/>
        <v/>
      </c>
      <c r="AE129" s="37" t="str">
        <f>IF(AD129="","",AD129*Instellingen!$E$17)</f>
        <v/>
      </c>
      <c r="AF129" s="37" t="str">
        <f>IF(J129="","",IF(J129="Ja",Instellingen!$E$18,IF(J129="Nee",Instellingen!$E$19,"")))</f>
        <v/>
      </c>
      <c r="AG129" s="37" t="str">
        <f>IF(OR(AF129="",COUNTA(E129:P129)=0),"",ROUND(AF129*Instellingen!$E$21,0))</f>
        <v/>
      </c>
      <c r="AH129" s="37" t="str">
        <f t="shared" si="104"/>
        <v/>
      </c>
      <c r="AI129" s="25" t="str">
        <f t="shared" si="105"/>
        <v/>
      </c>
      <c r="AJ129" s="44" t="str">
        <f t="shared" si="106"/>
        <v/>
      </c>
      <c r="AK129" s="44" t="str">
        <f t="shared" si="107"/>
        <v/>
      </c>
      <c r="AL129" s="44" t="str">
        <f t="shared" si="108"/>
        <v/>
      </c>
      <c r="AM129" s="44" t="str">
        <f t="shared" si="109"/>
        <v/>
      </c>
      <c r="AN129" s="44" t="str">
        <f t="shared" si="110"/>
        <v/>
      </c>
      <c r="AO129" s="44" t="str">
        <f t="shared" si="111"/>
        <v/>
      </c>
      <c r="AP129" s="44" t="str">
        <f t="shared" si="112"/>
        <v/>
      </c>
      <c r="AQ129" s="44" t="str">
        <f t="shared" si="113"/>
        <v/>
      </c>
      <c r="AR129" s="25" t="str">
        <f t="shared" si="114"/>
        <v/>
      </c>
    </row>
    <row r="130" spans="1:44" x14ac:dyDescent="0.35">
      <c r="A130" s="25"/>
      <c r="B130" s="25"/>
      <c r="C130" s="25"/>
      <c r="D130" s="25"/>
      <c r="E130" s="25"/>
      <c r="F130" s="25"/>
      <c r="G130" s="25"/>
      <c r="H130" s="25"/>
      <c r="I130" s="25"/>
      <c r="J130" s="25"/>
      <c r="K130" s="25"/>
      <c r="L130" s="25"/>
      <c r="M130" s="25"/>
      <c r="N130" s="25"/>
      <c r="O130" s="25"/>
      <c r="P130" s="25"/>
      <c r="Q130" s="25" t="str">
        <f t="shared" si="92"/>
        <v/>
      </c>
      <c r="R130" s="25" t="str">
        <f t="shared" si="93"/>
        <v/>
      </c>
      <c r="S130" s="25" t="str">
        <f t="shared" si="94"/>
        <v/>
      </c>
      <c r="T130" s="25" t="str">
        <f t="shared" si="95"/>
        <v/>
      </c>
      <c r="U130" s="25" t="str">
        <f t="shared" si="96"/>
        <v/>
      </c>
      <c r="V130" s="25" t="str">
        <f t="shared" si="97"/>
        <v/>
      </c>
      <c r="W130" s="25" t="str">
        <f t="shared" si="98"/>
        <v/>
      </c>
      <c r="X130" s="25" t="str">
        <f t="shared" si="99"/>
        <v/>
      </c>
      <c r="Y130" s="25" t="str">
        <f t="shared" si="100"/>
        <v/>
      </c>
      <c r="Z130" s="35" t="str">
        <f>IF(COUNTA(E130:P130)=0,"",((Q130*Instellingen!$B$5)+(S130*Instellingen!$B$6)+(R130*Instellingen!$B$7)+(T130*Instellingen!$B$9)+(U130*Instellingen!$B$10)+(V130*Instellingen!$B$11)+(W130*Instellingen!$B$12)+(X130*Instellingen!$B$13)+(Y130*Instellingen!$B$14))/(5*SUM(Instellingen!$B$5:$B$14)))</f>
        <v/>
      </c>
      <c r="AA130" s="35" t="str">
        <f t="shared" si="101"/>
        <v/>
      </c>
      <c r="AB130" s="25" t="str">
        <f>IF(COUNTA(E130:P130)=0,"",IF(OR(I130="Ingemetseld",I130="Houten kozijn - niet volledig droog",M130="Niet geschikt",AND(H130="Hout",I130&lt;&gt;"Houten kozijn - droog en losmaakbaar"),AND(I130="Houten kozijn - droog en losmaakbaar",H130&lt;&gt;"Hout"),AND(H130="Hout",Q130&lt;5)),"NO-GO (los deurblad)",IF(AND(AA130&gt;=Instellingen!$E$6,O130="Ja",P130="Ja"),"GO",IF(AA130&gt;=Instellingen!$E$7,"GO met aanpassingen",IF(AA130&gt;=Instellingen!$E$9,"HOLD","NO-GO (los deurblad)")))))</f>
        <v/>
      </c>
      <c r="AC130" s="36" t="str">
        <f t="shared" si="102"/>
        <v/>
      </c>
      <c r="AD130" s="36" t="str">
        <f t="shared" si="103"/>
        <v/>
      </c>
      <c r="AE130" s="37" t="str">
        <f>IF(AD130="","",AD130*Instellingen!$E$17)</f>
        <v/>
      </c>
      <c r="AF130" s="37" t="str">
        <f>IF(J130="","",IF(J130="Ja",Instellingen!$E$18,IF(J130="Nee",Instellingen!$E$19,"")))</f>
        <v/>
      </c>
      <c r="AG130" s="37" t="str">
        <f>IF(OR(AF130="",COUNTA(E130:P130)=0),"",ROUND(AF130*Instellingen!$E$21,0))</f>
        <v/>
      </c>
      <c r="AH130" s="37" t="str">
        <f t="shared" si="104"/>
        <v/>
      </c>
      <c r="AI130" s="25" t="str">
        <f t="shared" si="105"/>
        <v/>
      </c>
      <c r="AJ130" s="44" t="str">
        <f t="shared" si="106"/>
        <v/>
      </c>
      <c r="AK130" s="44" t="str">
        <f t="shared" si="107"/>
        <v/>
      </c>
      <c r="AL130" s="44" t="str">
        <f t="shared" si="108"/>
        <v/>
      </c>
      <c r="AM130" s="44" t="str">
        <f t="shared" si="109"/>
        <v/>
      </c>
      <c r="AN130" s="44" t="str">
        <f t="shared" si="110"/>
        <v/>
      </c>
      <c r="AO130" s="44" t="str">
        <f t="shared" si="111"/>
        <v/>
      </c>
      <c r="AP130" s="44" t="str">
        <f t="shared" si="112"/>
        <v/>
      </c>
      <c r="AQ130" s="44" t="str">
        <f t="shared" si="113"/>
        <v/>
      </c>
      <c r="AR130" s="25" t="str">
        <f t="shared" si="114"/>
        <v/>
      </c>
    </row>
    <row r="131" spans="1:44" x14ac:dyDescent="0.35">
      <c r="A131" s="25"/>
      <c r="B131" s="25"/>
      <c r="C131" s="25"/>
      <c r="D131" s="25"/>
      <c r="E131" s="25"/>
      <c r="F131" s="25"/>
      <c r="G131" s="25"/>
      <c r="H131" s="25"/>
      <c r="I131" s="25"/>
      <c r="J131" s="25"/>
      <c r="K131" s="25"/>
      <c r="L131" s="25"/>
      <c r="M131" s="25"/>
      <c r="N131" s="25"/>
      <c r="O131" s="25"/>
      <c r="P131" s="25"/>
      <c r="Q131" s="25" t="str">
        <f t="shared" si="92"/>
        <v/>
      </c>
      <c r="R131" s="25" t="str">
        <f t="shared" si="93"/>
        <v/>
      </c>
      <c r="S131" s="25" t="str">
        <f t="shared" si="94"/>
        <v/>
      </c>
      <c r="T131" s="25" t="str">
        <f t="shared" si="95"/>
        <v/>
      </c>
      <c r="U131" s="25" t="str">
        <f t="shared" si="96"/>
        <v/>
      </c>
      <c r="V131" s="25" t="str">
        <f t="shared" si="97"/>
        <v/>
      </c>
      <c r="W131" s="25" t="str">
        <f t="shared" si="98"/>
        <v/>
      </c>
      <c r="X131" s="25" t="str">
        <f t="shared" si="99"/>
        <v/>
      </c>
      <c r="Y131" s="25" t="str">
        <f t="shared" si="100"/>
        <v/>
      </c>
      <c r="Z131" s="35" t="str">
        <f>IF(COUNTA(E131:P131)=0,"",((Q131*Instellingen!$B$5)+(S131*Instellingen!$B$6)+(R131*Instellingen!$B$7)+(T131*Instellingen!$B$9)+(U131*Instellingen!$B$10)+(V131*Instellingen!$B$11)+(W131*Instellingen!$B$12)+(X131*Instellingen!$B$13)+(Y131*Instellingen!$B$14))/(5*SUM(Instellingen!$B$5:$B$14)))</f>
        <v/>
      </c>
      <c r="AA131" s="35" t="str">
        <f t="shared" si="101"/>
        <v/>
      </c>
      <c r="AB131" s="25" t="str">
        <f>IF(COUNTA(E131:P131)=0,"",IF(OR(I131="Ingemetseld",I131="Houten kozijn - niet volledig droog",M131="Niet geschikt",AND(H131="Hout",I131&lt;&gt;"Houten kozijn - droog en losmaakbaar"),AND(I131="Houten kozijn - droog en losmaakbaar",H131&lt;&gt;"Hout"),AND(H131="Hout",Q131&lt;5)),"NO-GO (los deurblad)",IF(AND(AA131&gt;=Instellingen!$E$6,O131="Ja",P131="Ja"),"GO",IF(AA131&gt;=Instellingen!$E$7,"GO met aanpassingen",IF(AA131&gt;=Instellingen!$E$9,"HOLD","NO-GO (los deurblad)")))))</f>
        <v/>
      </c>
      <c r="AC131" s="36" t="str">
        <f t="shared" si="102"/>
        <v/>
      </c>
      <c r="AD131" s="36" t="str">
        <f t="shared" si="103"/>
        <v/>
      </c>
      <c r="AE131" s="37" t="str">
        <f>IF(AD131="","",AD131*Instellingen!$E$17)</f>
        <v/>
      </c>
      <c r="AF131" s="37" t="str">
        <f>IF(J131="","",IF(J131="Ja",Instellingen!$E$18,IF(J131="Nee",Instellingen!$E$19,"")))</f>
        <v/>
      </c>
      <c r="AG131" s="37" t="str">
        <f>IF(OR(AF131="",COUNTA(E131:P131)=0),"",ROUND(AF131*Instellingen!$E$21,0))</f>
        <v/>
      </c>
      <c r="AH131" s="37" t="str">
        <f t="shared" si="104"/>
        <v/>
      </c>
      <c r="AI131" s="25" t="str">
        <f t="shared" si="105"/>
        <v/>
      </c>
      <c r="AJ131" s="44" t="str">
        <f t="shared" si="106"/>
        <v/>
      </c>
      <c r="AK131" s="44" t="str">
        <f t="shared" si="107"/>
        <v/>
      </c>
      <c r="AL131" s="44" t="str">
        <f t="shared" si="108"/>
        <v/>
      </c>
      <c r="AM131" s="44" t="str">
        <f t="shared" si="109"/>
        <v/>
      </c>
      <c r="AN131" s="44" t="str">
        <f t="shared" si="110"/>
        <v/>
      </c>
      <c r="AO131" s="44" t="str">
        <f t="shared" si="111"/>
        <v/>
      </c>
      <c r="AP131" s="44" t="str">
        <f t="shared" si="112"/>
        <v/>
      </c>
      <c r="AQ131" s="44" t="str">
        <f t="shared" si="113"/>
        <v/>
      </c>
      <c r="AR131" s="25" t="str">
        <f t="shared" si="114"/>
        <v/>
      </c>
    </row>
    <row r="132" spans="1:44" x14ac:dyDescent="0.35">
      <c r="A132" s="25"/>
      <c r="B132" s="25"/>
      <c r="C132" s="25"/>
      <c r="D132" s="25"/>
      <c r="E132" s="25"/>
      <c r="F132" s="25"/>
      <c r="G132" s="25"/>
      <c r="H132" s="25"/>
      <c r="I132" s="25"/>
      <c r="J132" s="25"/>
      <c r="K132" s="25"/>
      <c r="L132" s="25"/>
      <c r="M132" s="25"/>
      <c r="N132" s="25"/>
      <c r="O132" s="25"/>
      <c r="P132" s="25"/>
      <c r="Q132" s="25" t="str">
        <f t="shared" si="92"/>
        <v/>
      </c>
      <c r="R132" s="25" t="str">
        <f t="shared" si="93"/>
        <v/>
      </c>
      <c r="S132" s="25" t="str">
        <f t="shared" si="94"/>
        <v/>
      </c>
      <c r="T132" s="25" t="str">
        <f t="shared" si="95"/>
        <v/>
      </c>
      <c r="U132" s="25" t="str">
        <f t="shared" si="96"/>
        <v/>
      </c>
      <c r="V132" s="25" t="str">
        <f t="shared" si="97"/>
        <v/>
      </c>
      <c r="W132" s="25" t="str">
        <f t="shared" si="98"/>
        <v/>
      </c>
      <c r="X132" s="25" t="str">
        <f t="shared" si="99"/>
        <v/>
      </c>
      <c r="Y132" s="25" t="str">
        <f t="shared" si="100"/>
        <v/>
      </c>
      <c r="Z132" s="35" t="str">
        <f>IF(COUNTA(E132:P132)=0,"",((Q132*Instellingen!$B$5)+(S132*Instellingen!$B$6)+(R132*Instellingen!$B$7)+(T132*Instellingen!$B$9)+(U132*Instellingen!$B$10)+(V132*Instellingen!$B$11)+(W132*Instellingen!$B$12)+(X132*Instellingen!$B$13)+(Y132*Instellingen!$B$14))/(5*SUM(Instellingen!$B$5:$B$14)))</f>
        <v/>
      </c>
      <c r="AA132" s="35" t="str">
        <f t="shared" si="101"/>
        <v/>
      </c>
      <c r="AB132" s="25" t="str">
        <f>IF(COUNTA(E132:P132)=0,"",IF(OR(I132="Ingemetseld",I132="Houten kozijn - niet volledig droog",M132="Niet geschikt",AND(H132="Hout",I132&lt;&gt;"Houten kozijn - droog en losmaakbaar"),AND(I132="Houten kozijn - droog en losmaakbaar",H132&lt;&gt;"Hout"),AND(H132="Hout",Q132&lt;5)),"NO-GO (los deurblad)",IF(AND(AA132&gt;=Instellingen!$E$6,O132="Ja",P132="Ja"),"GO",IF(AA132&gt;=Instellingen!$E$7,"GO met aanpassingen",IF(AA132&gt;=Instellingen!$E$9,"HOLD","NO-GO (los deurblad)")))))</f>
        <v/>
      </c>
      <c r="AC132" s="36" t="str">
        <f t="shared" si="102"/>
        <v/>
      </c>
      <c r="AD132" s="36" t="str">
        <f t="shared" si="103"/>
        <v/>
      </c>
      <c r="AE132" s="37" t="str">
        <f>IF(AD132="","",AD132*Instellingen!$E$17)</f>
        <v/>
      </c>
      <c r="AF132" s="37" t="str">
        <f>IF(J132="","",IF(J132="Ja",Instellingen!$E$18,IF(J132="Nee",Instellingen!$E$19,"")))</f>
        <v/>
      </c>
      <c r="AG132" s="37" t="str">
        <f>IF(OR(AF132="",COUNTA(E132:P132)=0),"",ROUND(AF132*Instellingen!$E$21,0))</f>
        <v/>
      </c>
      <c r="AH132" s="37" t="str">
        <f t="shared" si="104"/>
        <v/>
      </c>
      <c r="AI132" s="25" t="str">
        <f t="shared" si="105"/>
        <v/>
      </c>
      <c r="AJ132" s="44" t="str">
        <f t="shared" si="106"/>
        <v/>
      </c>
      <c r="AK132" s="44" t="str">
        <f t="shared" si="107"/>
        <v/>
      </c>
      <c r="AL132" s="44" t="str">
        <f t="shared" si="108"/>
        <v/>
      </c>
      <c r="AM132" s="44" t="str">
        <f t="shared" si="109"/>
        <v/>
      </c>
      <c r="AN132" s="44" t="str">
        <f t="shared" si="110"/>
        <v/>
      </c>
      <c r="AO132" s="44" t="str">
        <f t="shared" si="111"/>
        <v/>
      </c>
      <c r="AP132" s="44" t="str">
        <f t="shared" si="112"/>
        <v/>
      </c>
      <c r="AQ132" s="44" t="str">
        <f t="shared" si="113"/>
        <v/>
      </c>
      <c r="AR132" s="25" t="str">
        <f t="shared" si="114"/>
        <v/>
      </c>
    </row>
    <row r="133" spans="1:44" x14ac:dyDescent="0.35">
      <c r="A133" s="25"/>
      <c r="B133" s="25"/>
      <c r="C133" s="25"/>
      <c r="D133" s="25"/>
      <c r="E133" s="25"/>
      <c r="F133" s="25"/>
      <c r="G133" s="25"/>
      <c r="H133" s="25"/>
      <c r="I133" s="25"/>
      <c r="J133" s="25"/>
      <c r="K133" s="25"/>
      <c r="L133" s="25"/>
      <c r="M133" s="25"/>
      <c r="N133" s="25"/>
      <c r="O133" s="25"/>
      <c r="P133" s="25"/>
      <c r="Q133" s="25" t="str">
        <f t="shared" si="92"/>
        <v/>
      </c>
      <c r="R133" s="25" t="str">
        <f t="shared" si="93"/>
        <v/>
      </c>
      <c r="S133" s="25" t="str">
        <f t="shared" si="94"/>
        <v/>
      </c>
      <c r="T133" s="25" t="str">
        <f t="shared" si="95"/>
        <v/>
      </c>
      <c r="U133" s="25" t="str">
        <f t="shared" si="96"/>
        <v/>
      </c>
      <c r="V133" s="25" t="str">
        <f t="shared" si="97"/>
        <v/>
      </c>
      <c r="W133" s="25" t="str">
        <f t="shared" si="98"/>
        <v/>
      </c>
      <c r="X133" s="25" t="str">
        <f t="shared" si="99"/>
        <v/>
      </c>
      <c r="Y133" s="25" t="str">
        <f t="shared" si="100"/>
        <v/>
      </c>
      <c r="Z133" s="35" t="str">
        <f>IF(COUNTA(E133:P133)=0,"",((Q133*Instellingen!$B$5)+(S133*Instellingen!$B$6)+(R133*Instellingen!$B$7)+(T133*Instellingen!$B$9)+(U133*Instellingen!$B$10)+(V133*Instellingen!$B$11)+(W133*Instellingen!$B$12)+(X133*Instellingen!$B$13)+(Y133*Instellingen!$B$14))/(5*SUM(Instellingen!$B$5:$B$14)))</f>
        <v/>
      </c>
      <c r="AA133" s="35" t="str">
        <f t="shared" si="101"/>
        <v/>
      </c>
      <c r="AB133" s="25" t="str">
        <f>IF(COUNTA(E133:P133)=0,"",IF(OR(I133="Ingemetseld",I133="Houten kozijn - niet volledig droog",M133="Niet geschikt",AND(H133="Hout",I133&lt;&gt;"Houten kozijn - droog en losmaakbaar"),AND(I133="Houten kozijn - droog en losmaakbaar",H133&lt;&gt;"Hout"),AND(H133="Hout",Q133&lt;5)),"NO-GO (los deurblad)",IF(AND(AA133&gt;=Instellingen!$E$6,O133="Ja",P133="Ja"),"GO",IF(AA133&gt;=Instellingen!$E$7,"GO met aanpassingen",IF(AA133&gt;=Instellingen!$E$9,"HOLD","NO-GO (los deurblad)")))))</f>
        <v/>
      </c>
      <c r="AC133" s="36" t="str">
        <f t="shared" si="102"/>
        <v/>
      </c>
      <c r="AD133" s="36" t="str">
        <f t="shared" si="103"/>
        <v/>
      </c>
      <c r="AE133" s="37" t="str">
        <f>IF(AD133="","",AD133*Instellingen!$E$17)</f>
        <v/>
      </c>
      <c r="AF133" s="37" t="str">
        <f>IF(J133="","",IF(J133="Ja",Instellingen!$E$18,IF(J133="Nee",Instellingen!$E$19,"")))</f>
        <v/>
      </c>
      <c r="AG133" s="37" t="str">
        <f>IF(OR(AF133="",COUNTA(E133:P133)=0),"",ROUND(AF133*Instellingen!$E$21,0))</f>
        <v/>
      </c>
      <c r="AH133" s="37" t="str">
        <f t="shared" si="104"/>
        <v/>
      </c>
      <c r="AI133" s="25" t="str">
        <f t="shared" si="105"/>
        <v/>
      </c>
      <c r="AJ133" s="44" t="str">
        <f t="shared" si="106"/>
        <v/>
      </c>
      <c r="AK133" s="44" t="str">
        <f t="shared" si="107"/>
        <v/>
      </c>
      <c r="AL133" s="44" t="str">
        <f t="shared" si="108"/>
        <v/>
      </c>
      <c r="AM133" s="44" t="str">
        <f t="shared" si="109"/>
        <v/>
      </c>
      <c r="AN133" s="44" t="str">
        <f t="shared" si="110"/>
        <v/>
      </c>
      <c r="AO133" s="44" t="str">
        <f t="shared" si="111"/>
        <v/>
      </c>
      <c r="AP133" s="44" t="str">
        <f t="shared" si="112"/>
        <v/>
      </c>
      <c r="AQ133" s="44" t="str">
        <f t="shared" si="113"/>
        <v/>
      </c>
      <c r="AR133" s="25" t="str">
        <f t="shared" si="114"/>
        <v/>
      </c>
    </row>
    <row r="134" spans="1:44" x14ac:dyDescent="0.35">
      <c r="A134" s="25"/>
      <c r="B134" s="25"/>
      <c r="C134" s="25"/>
      <c r="D134" s="25"/>
      <c r="E134" s="25"/>
      <c r="F134" s="25"/>
      <c r="G134" s="25"/>
      <c r="H134" s="25"/>
      <c r="I134" s="25"/>
      <c r="J134" s="25"/>
      <c r="K134" s="25"/>
      <c r="L134" s="25"/>
      <c r="M134" s="25"/>
      <c r="N134" s="25"/>
      <c r="O134" s="25"/>
      <c r="P134" s="25"/>
      <c r="Q134" s="25" t="str">
        <f t="shared" si="92"/>
        <v/>
      </c>
      <c r="R134" s="25" t="str">
        <f t="shared" si="93"/>
        <v/>
      </c>
      <c r="S134" s="25" t="str">
        <f t="shared" si="94"/>
        <v/>
      </c>
      <c r="T134" s="25" t="str">
        <f t="shared" si="95"/>
        <v/>
      </c>
      <c r="U134" s="25" t="str">
        <f t="shared" si="96"/>
        <v/>
      </c>
      <c r="V134" s="25" t="str">
        <f t="shared" si="97"/>
        <v/>
      </c>
      <c r="W134" s="25" t="str">
        <f t="shared" si="98"/>
        <v/>
      </c>
      <c r="X134" s="25" t="str">
        <f t="shared" si="99"/>
        <v/>
      </c>
      <c r="Y134" s="25" t="str">
        <f t="shared" si="100"/>
        <v/>
      </c>
      <c r="Z134" s="35" t="str">
        <f>IF(COUNTA(E134:P134)=0,"",((Q134*Instellingen!$B$5)+(S134*Instellingen!$B$6)+(R134*Instellingen!$B$7)+(T134*Instellingen!$B$9)+(U134*Instellingen!$B$10)+(V134*Instellingen!$B$11)+(W134*Instellingen!$B$12)+(X134*Instellingen!$B$13)+(Y134*Instellingen!$B$14))/(5*SUM(Instellingen!$B$5:$B$14)))</f>
        <v/>
      </c>
      <c r="AA134" s="35" t="str">
        <f t="shared" si="101"/>
        <v/>
      </c>
      <c r="AB134" s="25" t="str">
        <f>IF(COUNTA(E134:P134)=0,"",IF(OR(I134="Ingemetseld",I134="Houten kozijn - niet volledig droog",M134="Niet geschikt",AND(H134="Hout",I134&lt;&gt;"Houten kozijn - droog en losmaakbaar"),AND(I134="Houten kozijn - droog en losmaakbaar",H134&lt;&gt;"Hout"),AND(H134="Hout",Q134&lt;5)),"NO-GO (los deurblad)",IF(AND(AA134&gt;=Instellingen!$E$6,O134="Ja",P134="Ja"),"GO",IF(AA134&gt;=Instellingen!$E$7,"GO met aanpassingen",IF(AA134&gt;=Instellingen!$E$9,"HOLD","NO-GO (los deurblad)")))))</f>
        <v/>
      </c>
      <c r="AC134" s="36" t="str">
        <f t="shared" si="102"/>
        <v/>
      </c>
      <c r="AD134" s="36" t="str">
        <f t="shared" si="103"/>
        <v/>
      </c>
      <c r="AE134" s="37" t="str">
        <f>IF(AD134="","",AD134*Instellingen!$E$17)</f>
        <v/>
      </c>
      <c r="AF134" s="37" t="str">
        <f>IF(J134="","",IF(J134="Ja",Instellingen!$E$18,IF(J134="Nee",Instellingen!$E$19,"")))</f>
        <v/>
      </c>
      <c r="AG134" s="37" t="str">
        <f>IF(OR(AF134="",COUNTA(E134:P134)=0),"",ROUND(AF134*Instellingen!$E$21,0))</f>
        <v/>
      </c>
      <c r="AH134" s="37" t="str">
        <f t="shared" si="104"/>
        <v/>
      </c>
      <c r="AI134" s="25" t="str">
        <f t="shared" si="105"/>
        <v/>
      </c>
      <c r="AJ134" s="44" t="str">
        <f t="shared" si="106"/>
        <v/>
      </c>
      <c r="AK134" s="44" t="str">
        <f t="shared" si="107"/>
        <v/>
      </c>
      <c r="AL134" s="44" t="str">
        <f t="shared" si="108"/>
        <v/>
      </c>
      <c r="AM134" s="44" t="str">
        <f t="shared" si="109"/>
        <v/>
      </c>
      <c r="AN134" s="44" t="str">
        <f t="shared" si="110"/>
        <v/>
      </c>
      <c r="AO134" s="44" t="str">
        <f t="shared" si="111"/>
        <v/>
      </c>
      <c r="AP134" s="44" t="str">
        <f t="shared" si="112"/>
        <v/>
      </c>
      <c r="AQ134" s="44" t="str">
        <f t="shared" si="113"/>
        <v/>
      </c>
      <c r="AR134" s="25" t="str">
        <f t="shared" si="114"/>
        <v/>
      </c>
    </row>
    <row r="135" spans="1:44" x14ac:dyDescent="0.35">
      <c r="A135" s="25"/>
      <c r="B135" s="25"/>
      <c r="C135" s="25"/>
      <c r="D135" s="25"/>
      <c r="E135" s="25"/>
      <c r="F135" s="25"/>
      <c r="G135" s="25"/>
      <c r="H135" s="25"/>
      <c r="I135" s="25"/>
      <c r="J135" s="25"/>
      <c r="K135" s="25"/>
      <c r="L135" s="25"/>
      <c r="M135" s="25"/>
      <c r="N135" s="25"/>
      <c r="O135" s="25"/>
      <c r="P135" s="25"/>
      <c r="Q135" s="25" t="str">
        <f t="shared" si="92"/>
        <v/>
      </c>
      <c r="R135" s="25" t="str">
        <f t="shared" si="93"/>
        <v/>
      </c>
      <c r="S135" s="25" t="str">
        <f t="shared" si="94"/>
        <v/>
      </c>
      <c r="T135" s="25" t="str">
        <f t="shared" si="95"/>
        <v/>
      </c>
      <c r="U135" s="25" t="str">
        <f t="shared" si="96"/>
        <v/>
      </c>
      <c r="V135" s="25" t="str">
        <f t="shared" si="97"/>
        <v/>
      </c>
      <c r="W135" s="25" t="str">
        <f t="shared" si="98"/>
        <v/>
      </c>
      <c r="X135" s="25" t="str">
        <f t="shared" si="99"/>
        <v/>
      </c>
      <c r="Y135" s="25" t="str">
        <f t="shared" si="100"/>
        <v/>
      </c>
      <c r="Z135" s="35" t="str">
        <f>IF(COUNTA(E135:P135)=0,"",((Q135*Instellingen!$B$5)+(S135*Instellingen!$B$6)+(R135*Instellingen!$B$7)+(T135*Instellingen!$B$9)+(U135*Instellingen!$B$10)+(V135*Instellingen!$B$11)+(W135*Instellingen!$B$12)+(X135*Instellingen!$B$13)+(Y135*Instellingen!$B$14))/(5*SUM(Instellingen!$B$5:$B$14)))</f>
        <v/>
      </c>
      <c r="AA135" s="35" t="str">
        <f t="shared" si="101"/>
        <v/>
      </c>
      <c r="AB135" s="25" t="str">
        <f>IF(COUNTA(E135:P135)=0,"",IF(OR(I135="Ingemetseld",I135="Houten kozijn - niet volledig droog",M135="Niet geschikt",AND(H135="Hout",I135&lt;&gt;"Houten kozijn - droog en losmaakbaar"),AND(I135="Houten kozijn - droog en losmaakbaar",H135&lt;&gt;"Hout"),AND(H135="Hout",Q135&lt;5)),"NO-GO (los deurblad)",IF(AND(AA135&gt;=Instellingen!$E$6,O135="Ja",P135="Ja"),"GO",IF(AA135&gt;=Instellingen!$E$7,"GO met aanpassingen",IF(AA135&gt;=Instellingen!$E$9,"HOLD","NO-GO (los deurblad)")))))</f>
        <v/>
      </c>
      <c r="AC135" s="36" t="str">
        <f t="shared" si="102"/>
        <v/>
      </c>
      <c r="AD135" s="36" t="str">
        <f t="shared" si="103"/>
        <v/>
      </c>
      <c r="AE135" s="37" t="str">
        <f>IF(AD135="","",AD135*Instellingen!$E$17)</f>
        <v/>
      </c>
      <c r="AF135" s="37" t="str">
        <f>IF(J135="","",IF(J135="Ja",Instellingen!$E$18,IF(J135="Nee",Instellingen!$E$19,"")))</f>
        <v/>
      </c>
      <c r="AG135" s="37" t="str">
        <f>IF(OR(AF135="",COUNTA(E135:P135)=0),"",ROUND(AF135*Instellingen!$E$21,0))</f>
        <v/>
      </c>
      <c r="AH135" s="37" t="str">
        <f t="shared" si="104"/>
        <v/>
      </c>
      <c r="AI135" s="25" t="str">
        <f t="shared" si="105"/>
        <v/>
      </c>
      <c r="AJ135" s="44" t="str">
        <f t="shared" si="106"/>
        <v/>
      </c>
      <c r="AK135" s="44" t="str">
        <f t="shared" si="107"/>
        <v/>
      </c>
      <c r="AL135" s="44" t="str">
        <f t="shared" si="108"/>
        <v/>
      </c>
      <c r="AM135" s="44" t="str">
        <f t="shared" si="109"/>
        <v/>
      </c>
      <c r="AN135" s="44" t="str">
        <f t="shared" si="110"/>
        <v/>
      </c>
      <c r="AO135" s="44" t="str">
        <f t="shared" si="111"/>
        <v/>
      </c>
      <c r="AP135" s="44" t="str">
        <f t="shared" si="112"/>
        <v/>
      </c>
      <c r="AQ135" s="44" t="str">
        <f t="shared" si="113"/>
        <v/>
      </c>
      <c r="AR135" s="25" t="str">
        <f t="shared" si="114"/>
        <v/>
      </c>
    </row>
    <row r="136" spans="1:44" x14ac:dyDescent="0.35">
      <c r="A136" s="25"/>
      <c r="B136" s="25"/>
      <c r="C136" s="25"/>
      <c r="D136" s="25"/>
      <c r="E136" s="25"/>
      <c r="F136" s="25"/>
      <c r="G136" s="25"/>
      <c r="H136" s="25"/>
      <c r="I136" s="25"/>
      <c r="J136" s="25"/>
      <c r="K136" s="25"/>
      <c r="L136" s="25"/>
      <c r="M136" s="25"/>
      <c r="N136" s="25"/>
      <c r="O136" s="25"/>
      <c r="P136" s="25"/>
      <c r="Q136" s="25" t="str">
        <f t="shared" si="92"/>
        <v/>
      </c>
      <c r="R136" s="25" t="str">
        <f t="shared" si="93"/>
        <v/>
      </c>
      <c r="S136" s="25" t="str">
        <f t="shared" si="94"/>
        <v/>
      </c>
      <c r="T136" s="25" t="str">
        <f t="shared" si="95"/>
        <v/>
      </c>
      <c r="U136" s="25" t="str">
        <f t="shared" si="96"/>
        <v/>
      </c>
      <c r="V136" s="25" t="str">
        <f t="shared" si="97"/>
        <v/>
      </c>
      <c r="W136" s="25" t="str">
        <f t="shared" si="98"/>
        <v/>
      </c>
      <c r="X136" s="25" t="str">
        <f t="shared" si="99"/>
        <v/>
      </c>
      <c r="Y136" s="25" t="str">
        <f t="shared" si="100"/>
        <v/>
      </c>
      <c r="Z136" s="35" t="str">
        <f>IF(COUNTA(E136:P136)=0,"",((Q136*Instellingen!$B$5)+(S136*Instellingen!$B$6)+(R136*Instellingen!$B$7)+(T136*Instellingen!$B$9)+(U136*Instellingen!$B$10)+(V136*Instellingen!$B$11)+(W136*Instellingen!$B$12)+(X136*Instellingen!$B$13)+(Y136*Instellingen!$B$14))/(5*SUM(Instellingen!$B$5:$B$14)))</f>
        <v/>
      </c>
      <c r="AA136" s="35" t="str">
        <f t="shared" si="101"/>
        <v/>
      </c>
      <c r="AB136" s="25" t="str">
        <f>IF(COUNTA(E136:P136)=0,"",IF(OR(I136="Ingemetseld",I136="Houten kozijn - niet volledig droog",M136="Niet geschikt",AND(H136="Hout",I136&lt;&gt;"Houten kozijn - droog en losmaakbaar"),AND(I136="Houten kozijn - droog en losmaakbaar",H136&lt;&gt;"Hout"),AND(H136="Hout",Q136&lt;5)),"NO-GO (los deurblad)",IF(AND(AA136&gt;=Instellingen!$E$6,O136="Ja",P136="Ja"),"GO",IF(AA136&gt;=Instellingen!$E$7,"GO met aanpassingen",IF(AA136&gt;=Instellingen!$E$9,"HOLD","NO-GO (los deurblad)")))))</f>
        <v/>
      </c>
      <c r="AC136" s="36" t="str">
        <f t="shared" si="102"/>
        <v/>
      </c>
      <c r="AD136" s="36" t="str">
        <f t="shared" si="103"/>
        <v/>
      </c>
      <c r="AE136" s="37" t="str">
        <f>IF(AD136="","",AD136*Instellingen!$E$17)</f>
        <v/>
      </c>
      <c r="AF136" s="37" t="str">
        <f>IF(J136="","",IF(J136="Ja",Instellingen!$E$18,IF(J136="Nee",Instellingen!$E$19,"")))</f>
        <v/>
      </c>
      <c r="AG136" s="37" t="str">
        <f>IF(OR(AF136="",COUNTA(E136:P136)=0),"",ROUND(AF136*Instellingen!$E$21,0))</f>
        <v/>
      </c>
      <c r="AH136" s="37" t="str">
        <f t="shared" si="104"/>
        <v/>
      </c>
      <c r="AI136" s="25" t="str">
        <f t="shared" si="105"/>
        <v/>
      </c>
      <c r="AJ136" s="44" t="str">
        <f t="shared" si="106"/>
        <v/>
      </c>
      <c r="AK136" s="44" t="str">
        <f t="shared" si="107"/>
        <v/>
      </c>
      <c r="AL136" s="44" t="str">
        <f t="shared" si="108"/>
        <v/>
      </c>
      <c r="AM136" s="44" t="str">
        <f t="shared" si="109"/>
        <v/>
      </c>
      <c r="AN136" s="44" t="str">
        <f t="shared" si="110"/>
        <v/>
      </c>
      <c r="AO136" s="44" t="str">
        <f t="shared" si="111"/>
        <v/>
      </c>
      <c r="AP136" s="44" t="str">
        <f t="shared" si="112"/>
        <v/>
      </c>
      <c r="AQ136" s="44" t="str">
        <f t="shared" si="113"/>
        <v/>
      </c>
      <c r="AR136" s="25" t="str">
        <f t="shared" si="114"/>
        <v/>
      </c>
    </row>
    <row r="137" spans="1:44" x14ac:dyDescent="0.35">
      <c r="A137" s="25"/>
      <c r="B137" s="25"/>
      <c r="C137" s="25"/>
      <c r="D137" s="25"/>
      <c r="E137" s="25"/>
      <c r="F137" s="25"/>
      <c r="G137" s="25"/>
      <c r="H137" s="25"/>
      <c r="I137" s="25"/>
      <c r="J137" s="25"/>
      <c r="K137" s="25"/>
      <c r="L137" s="25"/>
      <c r="M137" s="25"/>
      <c r="N137" s="25"/>
      <c r="O137" s="25"/>
      <c r="P137" s="25"/>
      <c r="Q137" s="25" t="str">
        <f t="shared" si="92"/>
        <v/>
      </c>
      <c r="R137" s="25" t="str">
        <f t="shared" si="93"/>
        <v/>
      </c>
      <c r="S137" s="25" t="str">
        <f t="shared" si="94"/>
        <v/>
      </c>
      <c r="T137" s="25" t="str">
        <f t="shared" si="95"/>
        <v/>
      </c>
      <c r="U137" s="25" t="str">
        <f t="shared" si="96"/>
        <v/>
      </c>
      <c r="V137" s="25" t="str">
        <f t="shared" si="97"/>
        <v/>
      </c>
      <c r="W137" s="25" t="str">
        <f t="shared" si="98"/>
        <v/>
      </c>
      <c r="X137" s="25" t="str">
        <f t="shared" si="99"/>
        <v/>
      </c>
      <c r="Y137" s="25" t="str">
        <f t="shared" si="100"/>
        <v/>
      </c>
      <c r="Z137" s="35" t="str">
        <f>IF(COUNTA(E137:P137)=0,"",((Q137*Instellingen!$B$5)+(S137*Instellingen!$B$6)+(R137*Instellingen!$B$7)+(T137*Instellingen!$B$9)+(U137*Instellingen!$B$10)+(V137*Instellingen!$B$11)+(W137*Instellingen!$B$12)+(X137*Instellingen!$B$13)+(Y137*Instellingen!$B$14))/(5*SUM(Instellingen!$B$5:$B$14)))</f>
        <v/>
      </c>
      <c r="AA137" s="35" t="str">
        <f t="shared" si="101"/>
        <v/>
      </c>
      <c r="AB137" s="25" t="str">
        <f>IF(COUNTA(E137:P137)=0,"",IF(OR(I137="Ingemetseld",I137="Houten kozijn - niet volledig droog",M137="Niet geschikt",AND(H137="Hout",I137&lt;&gt;"Houten kozijn - droog en losmaakbaar"),AND(I137="Houten kozijn - droog en losmaakbaar",H137&lt;&gt;"Hout"),AND(H137="Hout",Q137&lt;5)),"NO-GO (los deurblad)",IF(AND(AA137&gt;=Instellingen!$E$6,O137="Ja",P137="Ja"),"GO",IF(AA137&gt;=Instellingen!$E$7,"GO met aanpassingen",IF(AA137&gt;=Instellingen!$E$9,"HOLD","NO-GO (los deurblad)")))))</f>
        <v/>
      </c>
      <c r="AC137" s="36" t="str">
        <f t="shared" si="102"/>
        <v/>
      </c>
      <c r="AD137" s="36" t="str">
        <f t="shared" si="103"/>
        <v/>
      </c>
      <c r="AE137" s="37" t="str">
        <f>IF(AD137="","",AD137*Instellingen!$E$17)</f>
        <v/>
      </c>
      <c r="AF137" s="37" t="str">
        <f>IF(J137="","",IF(J137="Ja",Instellingen!$E$18,IF(J137="Nee",Instellingen!$E$19,"")))</f>
        <v/>
      </c>
      <c r="AG137" s="37" t="str">
        <f>IF(OR(AF137="",COUNTA(E137:P137)=0),"",ROUND(AF137*Instellingen!$E$21,0))</f>
        <v/>
      </c>
      <c r="AH137" s="37" t="str">
        <f t="shared" si="104"/>
        <v/>
      </c>
      <c r="AI137" s="25" t="str">
        <f t="shared" si="105"/>
        <v/>
      </c>
      <c r="AJ137" s="44" t="str">
        <f t="shared" si="106"/>
        <v/>
      </c>
      <c r="AK137" s="44" t="str">
        <f t="shared" si="107"/>
        <v/>
      </c>
      <c r="AL137" s="44" t="str">
        <f t="shared" si="108"/>
        <v/>
      </c>
      <c r="AM137" s="44" t="str">
        <f t="shared" si="109"/>
        <v/>
      </c>
      <c r="AN137" s="44" t="str">
        <f t="shared" si="110"/>
        <v/>
      </c>
      <c r="AO137" s="44" t="str">
        <f t="shared" si="111"/>
        <v/>
      </c>
      <c r="AP137" s="44" t="str">
        <f t="shared" si="112"/>
        <v/>
      </c>
      <c r="AQ137" s="44" t="str">
        <f t="shared" si="113"/>
        <v/>
      </c>
      <c r="AR137" s="25" t="str">
        <f t="shared" si="114"/>
        <v/>
      </c>
    </row>
    <row r="138" spans="1:44" x14ac:dyDescent="0.35">
      <c r="A138" s="25"/>
      <c r="B138" s="25"/>
      <c r="C138" s="25"/>
      <c r="D138" s="25"/>
      <c r="E138" s="25"/>
      <c r="F138" s="25"/>
      <c r="G138" s="25"/>
      <c r="H138" s="25"/>
      <c r="I138" s="25"/>
      <c r="J138" s="25"/>
      <c r="K138" s="25"/>
      <c r="L138" s="25"/>
      <c r="M138" s="25"/>
      <c r="N138" s="25"/>
      <c r="O138" s="25"/>
      <c r="P138" s="25"/>
      <c r="Q138" s="25" t="str">
        <f t="shared" si="92"/>
        <v/>
      </c>
      <c r="R138" s="25" t="str">
        <f t="shared" si="93"/>
        <v/>
      </c>
      <c r="S138" s="25" t="str">
        <f t="shared" si="94"/>
        <v/>
      </c>
      <c r="T138" s="25" t="str">
        <f t="shared" si="95"/>
        <v/>
      </c>
      <c r="U138" s="25" t="str">
        <f t="shared" si="96"/>
        <v/>
      </c>
      <c r="V138" s="25" t="str">
        <f t="shared" si="97"/>
        <v/>
      </c>
      <c r="W138" s="25" t="str">
        <f t="shared" si="98"/>
        <v/>
      </c>
      <c r="X138" s="25" t="str">
        <f t="shared" si="99"/>
        <v/>
      </c>
      <c r="Y138" s="25" t="str">
        <f t="shared" si="100"/>
        <v/>
      </c>
      <c r="Z138" s="35" t="str">
        <f>IF(COUNTA(E138:P138)=0,"",((Q138*Instellingen!$B$5)+(S138*Instellingen!$B$6)+(R138*Instellingen!$B$7)+(T138*Instellingen!$B$9)+(U138*Instellingen!$B$10)+(V138*Instellingen!$B$11)+(W138*Instellingen!$B$12)+(X138*Instellingen!$B$13)+(Y138*Instellingen!$B$14))/(5*SUM(Instellingen!$B$5:$B$14)))</f>
        <v/>
      </c>
      <c r="AA138" s="35" t="str">
        <f t="shared" si="101"/>
        <v/>
      </c>
      <c r="AB138" s="25" t="str">
        <f>IF(COUNTA(E138:P138)=0,"",IF(OR(I138="Ingemetseld",I138="Houten kozijn - niet volledig droog",M138="Niet geschikt",AND(H138="Hout",I138&lt;&gt;"Houten kozijn - droog en losmaakbaar"),AND(I138="Houten kozijn - droog en losmaakbaar",H138&lt;&gt;"Hout"),AND(H138="Hout",Q138&lt;5)),"NO-GO (los deurblad)",IF(AND(AA138&gt;=Instellingen!$E$6,O138="Ja",P138="Ja"),"GO",IF(AA138&gt;=Instellingen!$E$7,"GO met aanpassingen",IF(AA138&gt;=Instellingen!$E$9,"HOLD","NO-GO (los deurblad)")))))</f>
        <v/>
      </c>
      <c r="AC138" s="36" t="str">
        <f t="shared" si="102"/>
        <v/>
      </c>
      <c r="AD138" s="36" t="str">
        <f t="shared" si="103"/>
        <v/>
      </c>
      <c r="AE138" s="37" t="str">
        <f>IF(AD138="","",AD138*Instellingen!$E$17)</f>
        <v/>
      </c>
      <c r="AF138" s="37" t="str">
        <f>IF(J138="","",IF(J138="Ja",Instellingen!$E$18,IF(J138="Nee",Instellingen!$E$19,"")))</f>
        <v/>
      </c>
      <c r="AG138" s="37" t="str">
        <f>IF(OR(AF138="",COUNTA(E138:P138)=0),"",ROUND(AF138*Instellingen!$E$21,0))</f>
        <v/>
      </c>
      <c r="AH138" s="37" t="str">
        <f t="shared" si="104"/>
        <v/>
      </c>
      <c r="AI138" s="25" t="str">
        <f t="shared" si="105"/>
        <v/>
      </c>
      <c r="AJ138" s="44" t="str">
        <f t="shared" si="106"/>
        <v/>
      </c>
      <c r="AK138" s="44" t="str">
        <f t="shared" si="107"/>
        <v/>
      </c>
      <c r="AL138" s="44" t="str">
        <f t="shared" si="108"/>
        <v/>
      </c>
      <c r="AM138" s="44" t="str">
        <f t="shared" si="109"/>
        <v/>
      </c>
      <c r="AN138" s="44" t="str">
        <f t="shared" si="110"/>
        <v/>
      </c>
      <c r="AO138" s="44" t="str">
        <f t="shared" si="111"/>
        <v/>
      </c>
      <c r="AP138" s="44" t="str">
        <f t="shared" si="112"/>
        <v/>
      </c>
      <c r="AQ138" s="44" t="str">
        <f t="shared" si="113"/>
        <v/>
      </c>
      <c r="AR138" s="25" t="str">
        <f t="shared" si="114"/>
        <v/>
      </c>
    </row>
    <row r="139" spans="1:44" x14ac:dyDescent="0.35">
      <c r="A139" s="25"/>
      <c r="B139" s="25"/>
      <c r="C139" s="25"/>
      <c r="D139" s="25"/>
      <c r="E139" s="25"/>
      <c r="F139" s="25"/>
      <c r="G139" s="25"/>
      <c r="H139" s="25"/>
      <c r="I139" s="25"/>
      <c r="J139" s="25"/>
      <c r="K139" s="25"/>
      <c r="L139" s="25"/>
      <c r="M139" s="25"/>
      <c r="N139" s="25"/>
      <c r="O139" s="25"/>
      <c r="P139" s="25"/>
      <c r="Q139" s="25" t="str">
        <f t="shared" si="92"/>
        <v/>
      </c>
      <c r="R139" s="25" t="str">
        <f t="shared" si="93"/>
        <v/>
      </c>
      <c r="S139" s="25" t="str">
        <f t="shared" si="94"/>
        <v/>
      </c>
      <c r="T139" s="25" t="str">
        <f t="shared" si="95"/>
        <v/>
      </c>
      <c r="U139" s="25" t="str">
        <f t="shared" si="96"/>
        <v/>
      </c>
      <c r="V139" s="25" t="str">
        <f t="shared" si="97"/>
        <v/>
      </c>
      <c r="W139" s="25" t="str">
        <f t="shared" si="98"/>
        <v/>
      </c>
      <c r="X139" s="25" t="str">
        <f t="shared" si="99"/>
        <v/>
      </c>
      <c r="Y139" s="25" t="str">
        <f t="shared" si="100"/>
        <v/>
      </c>
      <c r="Z139" s="35" t="str">
        <f>IF(COUNTA(E139:P139)=0,"",((Q139*Instellingen!$B$5)+(S139*Instellingen!$B$6)+(R139*Instellingen!$B$7)+(T139*Instellingen!$B$9)+(U139*Instellingen!$B$10)+(V139*Instellingen!$B$11)+(W139*Instellingen!$B$12)+(X139*Instellingen!$B$13)+(Y139*Instellingen!$B$14))/(5*SUM(Instellingen!$B$5:$B$14)))</f>
        <v/>
      </c>
      <c r="AA139" s="35" t="str">
        <f t="shared" si="101"/>
        <v/>
      </c>
      <c r="AB139" s="25" t="str">
        <f>IF(COUNTA(E139:P139)=0,"",IF(OR(I139="Ingemetseld",I139="Houten kozijn - niet volledig droog",M139="Niet geschikt",AND(H139="Hout",I139&lt;&gt;"Houten kozijn - droog en losmaakbaar"),AND(I139="Houten kozijn - droog en losmaakbaar",H139&lt;&gt;"Hout"),AND(H139="Hout",Q139&lt;5)),"NO-GO (los deurblad)",IF(AND(AA139&gt;=Instellingen!$E$6,O139="Ja",P139="Ja"),"GO",IF(AA139&gt;=Instellingen!$E$7,"GO met aanpassingen",IF(AA139&gt;=Instellingen!$E$9,"HOLD","NO-GO (los deurblad)")))))</f>
        <v/>
      </c>
      <c r="AC139" s="36" t="str">
        <f t="shared" si="102"/>
        <v/>
      </c>
      <c r="AD139" s="36" t="str">
        <f t="shared" si="103"/>
        <v/>
      </c>
      <c r="AE139" s="37" t="str">
        <f>IF(AD139="","",AD139*Instellingen!$E$17)</f>
        <v/>
      </c>
      <c r="AF139" s="37" t="str">
        <f>IF(J139="","",IF(J139="Ja",Instellingen!$E$18,IF(J139="Nee",Instellingen!$E$19,"")))</f>
        <v/>
      </c>
      <c r="AG139" s="37" t="str">
        <f>IF(OR(AF139="",COUNTA(E139:P139)=0),"",ROUND(AF139*Instellingen!$E$21,0))</f>
        <v/>
      </c>
      <c r="AH139" s="37" t="str">
        <f t="shared" si="104"/>
        <v/>
      </c>
      <c r="AI139" s="25" t="str">
        <f t="shared" si="105"/>
        <v/>
      </c>
      <c r="AJ139" s="44" t="str">
        <f t="shared" si="106"/>
        <v/>
      </c>
      <c r="AK139" s="44" t="str">
        <f t="shared" si="107"/>
        <v/>
      </c>
      <c r="AL139" s="44" t="str">
        <f t="shared" si="108"/>
        <v/>
      </c>
      <c r="AM139" s="44" t="str">
        <f t="shared" si="109"/>
        <v/>
      </c>
      <c r="AN139" s="44" t="str">
        <f t="shared" si="110"/>
        <v/>
      </c>
      <c r="AO139" s="44" t="str">
        <f t="shared" si="111"/>
        <v/>
      </c>
      <c r="AP139" s="44" t="str">
        <f t="shared" si="112"/>
        <v/>
      </c>
      <c r="AQ139" s="44" t="str">
        <f t="shared" si="113"/>
        <v/>
      </c>
      <c r="AR139" s="25" t="str">
        <f t="shared" si="114"/>
        <v/>
      </c>
    </row>
    <row r="140" spans="1:44" x14ac:dyDescent="0.35">
      <c r="A140" s="25"/>
      <c r="B140" s="25"/>
      <c r="C140" s="25"/>
      <c r="D140" s="25"/>
      <c r="E140" s="25"/>
      <c r="F140" s="25"/>
      <c r="G140" s="25"/>
      <c r="H140" s="25"/>
      <c r="I140" s="25"/>
      <c r="J140" s="25"/>
      <c r="K140" s="25"/>
      <c r="L140" s="25"/>
      <c r="M140" s="25"/>
      <c r="N140" s="25"/>
      <c r="O140" s="25"/>
      <c r="P140" s="25"/>
      <c r="Q140" s="25" t="str">
        <f t="shared" si="92"/>
        <v/>
      </c>
      <c r="R140" s="25" t="str">
        <f t="shared" si="93"/>
        <v/>
      </c>
      <c r="S140" s="25" t="str">
        <f t="shared" si="94"/>
        <v/>
      </c>
      <c r="T140" s="25" t="str">
        <f t="shared" si="95"/>
        <v/>
      </c>
      <c r="U140" s="25" t="str">
        <f t="shared" si="96"/>
        <v/>
      </c>
      <c r="V140" s="25" t="str">
        <f t="shared" si="97"/>
        <v/>
      </c>
      <c r="W140" s="25" t="str">
        <f t="shared" si="98"/>
        <v/>
      </c>
      <c r="X140" s="25" t="str">
        <f t="shared" si="99"/>
        <v/>
      </c>
      <c r="Y140" s="25" t="str">
        <f t="shared" si="100"/>
        <v/>
      </c>
      <c r="Z140" s="35" t="str">
        <f>IF(COUNTA(E140:P140)=0,"",((Q140*Instellingen!$B$5)+(S140*Instellingen!$B$6)+(R140*Instellingen!$B$7)+(T140*Instellingen!$B$9)+(U140*Instellingen!$B$10)+(V140*Instellingen!$B$11)+(W140*Instellingen!$B$12)+(X140*Instellingen!$B$13)+(Y140*Instellingen!$B$14))/(5*SUM(Instellingen!$B$5:$B$14)))</f>
        <v/>
      </c>
      <c r="AA140" s="35" t="str">
        <f t="shared" si="101"/>
        <v/>
      </c>
      <c r="AB140" s="25" t="str">
        <f>IF(COUNTA(E140:P140)=0,"",IF(OR(I140="Ingemetseld",I140="Houten kozijn - niet volledig droog",M140="Niet geschikt",AND(H140="Hout",I140&lt;&gt;"Houten kozijn - droog en losmaakbaar"),AND(I140="Houten kozijn - droog en losmaakbaar",H140&lt;&gt;"Hout"),AND(H140="Hout",Q140&lt;5)),"NO-GO (los deurblad)",IF(AND(AA140&gt;=Instellingen!$E$6,O140="Ja",P140="Ja"),"GO",IF(AA140&gt;=Instellingen!$E$7,"GO met aanpassingen",IF(AA140&gt;=Instellingen!$E$9,"HOLD","NO-GO (los deurblad)")))))</f>
        <v/>
      </c>
      <c r="AC140" s="36" t="str">
        <f t="shared" si="102"/>
        <v/>
      </c>
      <c r="AD140" s="36" t="str">
        <f t="shared" si="103"/>
        <v/>
      </c>
      <c r="AE140" s="37" t="str">
        <f>IF(AD140="","",AD140*Instellingen!$E$17)</f>
        <v/>
      </c>
      <c r="AF140" s="37" t="str">
        <f>IF(J140="","",IF(J140="Ja",Instellingen!$E$18,IF(J140="Nee",Instellingen!$E$19,"")))</f>
        <v/>
      </c>
      <c r="AG140" s="37" t="str">
        <f>IF(OR(AF140="",COUNTA(E140:P140)=0),"",ROUND(AF140*Instellingen!$E$21,0))</f>
        <v/>
      </c>
      <c r="AH140" s="37" t="str">
        <f t="shared" si="104"/>
        <v/>
      </c>
      <c r="AI140" s="25" t="str">
        <f t="shared" si="105"/>
        <v/>
      </c>
      <c r="AJ140" s="44" t="str">
        <f t="shared" si="106"/>
        <v/>
      </c>
      <c r="AK140" s="44" t="str">
        <f t="shared" si="107"/>
        <v/>
      </c>
      <c r="AL140" s="44" t="str">
        <f t="shared" si="108"/>
        <v/>
      </c>
      <c r="AM140" s="44" t="str">
        <f t="shared" si="109"/>
        <v/>
      </c>
      <c r="AN140" s="44" t="str">
        <f t="shared" si="110"/>
        <v/>
      </c>
      <c r="AO140" s="44" t="str">
        <f t="shared" si="111"/>
        <v/>
      </c>
      <c r="AP140" s="44" t="str">
        <f t="shared" si="112"/>
        <v/>
      </c>
      <c r="AQ140" s="44" t="str">
        <f t="shared" si="113"/>
        <v/>
      </c>
      <c r="AR140" s="25" t="str">
        <f t="shared" si="114"/>
        <v/>
      </c>
    </row>
    <row r="141" spans="1:44" x14ac:dyDescent="0.35">
      <c r="A141" s="25"/>
      <c r="B141" s="25"/>
      <c r="C141" s="25"/>
      <c r="D141" s="25"/>
      <c r="E141" s="25"/>
      <c r="F141" s="25"/>
      <c r="G141" s="25"/>
      <c r="H141" s="25"/>
      <c r="I141" s="25"/>
      <c r="J141" s="25"/>
      <c r="K141" s="25"/>
      <c r="L141" s="25"/>
      <c r="M141" s="25"/>
      <c r="N141" s="25"/>
      <c r="O141" s="25"/>
      <c r="P141" s="25"/>
      <c r="Q141" s="25" t="str">
        <f t="shared" si="92"/>
        <v/>
      </c>
      <c r="R141" s="25" t="str">
        <f t="shared" si="93"/>
        <v/>
      </c>
      <c r="S141" s="25" t="str">
        <f t="shared" si="94"/>
        <v/>
      </c>
      <c r="T141" s="25" t="str">
        <f t="shared" si="95"/>
        <v/>
      </c>
      <c r="U141" s="25" t="str">
        <f t="shared" si="96"/>
        <v/>
      </c>
      <c r="V141" s="25" t="str">
        <f t="shared" si="97"/>
        <v/>
      </c>
      <c r="W141" s="25" t="str">
        <f t="shared" si="98"/>
        <v/>
      </c>
      <c r="X141" s="25" t="str">
        <f t="shared" si="99"/>
        <v/>
      </c>
      <c r="Y141" s="25" t="str">
        <f t="shared" si="100"/>
        <v/>
      </c>
      <c r="Z141" s="35" t="str">
        <f>IF(COUNTA(E141:P141)=0,"",((Q141*Instellingen!$B$5)+(S141*Instellingen!$B$6)+(R141*Instellingen!$B$7)+(T141*Instellingen!$B$9)+(U141*Instellingen!$B$10)+(V141*Instellingen!$B$11)+(W141*Instellingen!$B$12)+(X141*Instellingen!$B$13)+(Y141*Instellingen!$B$14))/(5*SUM(Instellingen!$B$5:$B$14)))</f>
        <v/>
      </c>
      <c r="AA141" s="35" t="str">
        <f t="shared" si="101"/>
        <v/>
      </c>
      <c r="AB141" s="25" t="str">
        <f>IF(COUNTA(E141:P141)=0,"",IF(OR(I141="Ingemetseld",I141="Houten kozijn - niet volledig droog",M141="Niet geschikt",AND(H141="Hout",I141&lt;&gt;"Houten kozijn - droog en losmaakbaar"),AND(I141="Houten kozijn - droog en losmaakbaar",H141&lt;&gt;"Hout"),AND(H141="Hout",Q141&lt;5)),"NO-GO (los deurblad)",IF(AND(AA141&gt;=Instellingen!$E$6,O141="Ja",P141="Ja"),"GO",IF(AA141&gt;=Instellingen!$E$7,"GO met aanpassingen",IF(AA141&gt;=Instellingen!$E$9,"HOLD","NO-GO (los deurblad)")))))</f>
        <v/>
      </c>
      <c r="AC141" s="36" t="str">
        <f t="shared" si="102"/>
        <v/>
      </c>
      <c r="AD141" s="36" t="str">
        <f t="shared" si="103"/>
        <v/>
      </c>
      <c r="AE141" s="37" t="str">
        <f>IF(AD141="","",AD141*Instellingen!$E$17)</f>
        <v/>
      </c>
      <c r="AF141" s="37" t="str">
        <f>IF(J141="","",IF(J141="Ja",Instellingen!$E$18,IF(J141="Nee",Instellingen!$E$19,"")))</f>
        <v/>
      </c>
      <c r="AG141" s="37" t="str">
        <f>IF(OR(AF141="",COUNTA(E141:P141)=0),"",ROUND(AF141*Instellingen!$E$21,0))</f>
        <v/>
      </c>
      <c r="AH141" s="37" t="str">
        <f t="shared" si="104"/>
        <v/>
      </c>
      <c r="AI141" s="25" t="str">
        <f t="shared" si="105"/>
        <v/>
      </c>
      <c r="AJ141" s="44" t="str">
        <f t="shared" si="106"/>
        <v/>
      </c>
      <c r="AK141" s="44" t="str">
        <f t="shared" si="107"/>
        <v/>
      </c>
      <c r="AL141" s="44" t="str">
        <f t="shared" si="108"/>
        <v/>
      </c>
      <c r="AM141" s="44" t="str">
        <f t="shared" si="109"/>
        <v/>
      </c>
      <c r="AN141" s="44" t="str">
        <f t="shared" si="110"/>
        <v/>
      </c>
      <c r="AO141" s="44" t="str">
        <f t="shared" si="111"/>
        <v/>
      </c>
      <c r="AP141" s="44" t="str">
        <f t="shared" si="112"/>
        <v/>
      </c>
      <c r="AQ141" s="44" t="str">
        <f t="shared" si="113"/>
        <v/>
      </c>
      <c r="AR141" s="25" t="str">
        <f t="shared" si="114"/>
        <v/>
      </c>
    </row>
    <row r="142" spans="1:44" x14ac:dyDescent="0.35">
      <c r="A142" s="25"/>
      <c r="B142" s="25"/>
      <c r="C142" s="25"/>
      <c r="D142" s="25"/>
      <c r="E142" s="25"/>
      <c r="F142" s="25"/>
      <c r="G142" s="25"/>
      <c r="H142" s="25"/>
      <c r="I142" s="25"/>
      <c r="J142" s="25"/>
      <c r="K142" s="25"/>
      <c r="L142" s="25"/>
      <c r="M142" s="25"/>
      <c r="N142" s="25"/>
      <c r="O142" s="25"/>
      <c r="P142" s="25"/>
      <c r="Q142" s="25" t="str">
        <f t="shared" si="92"/>
        <v/>
      </c>
      <c r="R142" s="25" t="str">
        <f t="shared" si="93"/>
        <v/>
      </c>
      <c r="S142" s="25" t="str">
        <f t="shared" si="94"/>
        <v/>
      </c>
      <c r="T142" s="25" t="str">
        <f t="shared" si="95"/>
        <v/>
      </c>
      <c r="U142" s="25" t="str">
        <f t="shared" si="96"/>
        <v/>
      </c>
      <c r="V142" s="25" t="str">
        <f t="shared" si="97"/>
        <v/>
      </c>
      <c r="W142" s="25" t="str">
        <f t="shared" si="98"/>
        <v/>
      </c>
      <c r="X142" s="25" t="str">
        <f t="shared" si="99"/>
        <v/>
      </c>
      <c r="Y142" s="25" t="str">
        <f t="shared" si="100"/>
        <v/>
      </c>
      <c r="Z142" s="35" t="str">
        <f>IF(COUNTA(E142:P142)=0,"",((Q142*Instellingen!$B$5)+(S142*Instellingen!$B$6)+(R142*Instellingen!$B$7)+(T142*Instellingen!$B$9)+(U142*Instellingen!$B$10)+(V142*Instellingen!$B$11)+(W142*Instellingen!$B$12)+(X142*Instellingen!$B$13)+(Y142*Instellingen!$B$14))/(5*SUM(Instellingen!$B$5:$B$14)))</f>
        <v/>
      </c>
      <c r="AA142" s="35" t="str">
        <f t="shared" si="101"/>
        <v/>
      </c>
      <c r="AB142" s="25" t="str">
        <f>IF(COUNTA(E142:P142)=0,"",IF(OR(I142="Ingemetseld",I142="Houten kozijn - niet volledig droog",M142="Niet geschikt",AND(H142="Hout",I142&lt;&gt;"Houten kozijn - droog en losmaakbaar"),AND(I142="Houten kozijn - droog en losmaakbaar",H142&lt;&gt;"Hout"),AND(H142="Hout",Q142&lt;5)),"NO-GO (los deurblad)",IF(AND(AA142&gt;=Instellingen!$E$6,O142="Ja",P142="Ja"),"GO",IF(AA142&gt;=Instellingen!$E$7,"GO met aanpassingen",IF(AA142&gt;=Instellingen!$E$9,"HOLD","NO-GO (los deurblad)")))))</f>
        <v/>
      </c>
      <c r="AC142" s="36" t="str">
        <f t="shared" si="102"/>
        <v/>
      </c>
      <c r="AD142" s="36" t="str">
        <f t="shared" si="103"/>
        <v/>
      </c>
      <c r="AE142" s="37" t="str">
        <f>IF(AD142="","",AD142*Instellingen!$E$17)</f>
        <v/>
      </c>
      <c r="AF142" s="37" t="str">
        <f>IF(J142="","",IF(J142="Ja",Instellingen!$E$18,IF(J142="Nee",Instellingen!$E$19,"")))</f>
        <v/>
      </c>
      <c r="AG142" s="37" t="str">
        <f>IF(OR(AF142="",COUNTA(E142:P142)=0),"",ROUND(AF142*Instellingen!$E$21,0))</f>
        <v/>
      </c>
      <c r="AH142" s="37" t="str">
        <f t="shared" si="104"/>
        <v/>
      </c>
      <c r="AI142" s="25" t="str">
        <f t="shared" si="105"/>
        <v/>
      </c>
      <c r="AJ142" s="44" t="str">
        <f t="shared" si="106"/>
        <v/>
      </c>
      <c r="AK142" s="44" t="str">
        <f t="shared" si="107"/>
        <v/>
      </c>
      <c r="AL142" s="44" t="str">
        <f t="shared" si="108"/>
        <v/>
      </c>
      <c r="AM142" s="44" t="str">
        <f t="shared" si="109"/>
        <v/>
      </c>
      <c r="AN142" s="44" t="str">
        <f t="shared" si="110"/>
        <v/>
      </c>
      <c r="AO142" s="44" t="str">
        <f t="shared" si="111"/>
        <v/>
      </c>
      <c r="AP142" s="44" t="str">
        <f t="shared" si="112"/>
        <v/>
      </c>
      <c r="AQ142" s="44" t="str">
        <f t="shared" si="113"/>
        <v/>
      </c>
      <c r="AR142" s="25" t="str">
        <f t="shared" si="114"/>
        <v/>
      </c>
    </row>
    <row r="143" spans="1:44" x14ac:dyDescent="0.35">
      <c r="A143" s="25"/>
      <c r="B143" s="25"/>
      <c r="C143" s="25"/>
      <c r="D143" s="25"/>
      <c r="E143" s="25"/>
      <c r="F143" s="25"/>
      <c r="G143" s="25"/>
      <c r="H143" s="25"/>
      <c r="I143" s="25"/>
      <c r="J143" s="25"/>
      <c r="K143" s="25"/>
      <c r="L143" s="25"/>
      <c r="M143" s="25"/>
      <c r="N143" s="25"/>
      <c r="O143" s="25"/>
      <c r="P143" s="25"/>
      <c r="Q143" s="25" t="str">
        <f t="shared" si="92"/>
        <v/>
      </c>
      <c r="R143" s="25" t="str">
        <f t="shared" si="93"/>
        <v/>
      </c>
      <c r="S143" s="25" t="str">
        <f t="shared" si="94"/>
        <v/>
      </c>
      <c r="T143" s="25" t="str">
        <f t="shared" si="95"/>
        <v/>
      </c>
      <c r="U143" s="25" t="str">
        <f t="shared" si="96"/>
        <v/>
      </c>
      <c r="V143" s="25" t="str">
        <f t="shared" si="97"/>
        <v/>
      </c>
      <c r="W143" s="25" t="str">
        <f t="shared" si="98"/>
        <v/>
      </c>
      <c r="X143" s="25" t="str">
        <f t="shared" si="99"/>
        <v/>
      </c>
      <c r="Y143" s="25" t="str">
        <f t="shared" si="100"/>
        <v/>
      </c>
      <c r="Z143" s="35" t="str">
        <f>IF(COUNTA(E143:P143)=0,"",((Q143*Instellingen!$B$5)+(S143*Instellingen!$B$6)+(R143*Instellingen!$B$7)+(T143*Instellingen!$B$9)+(U143*Instellingen!$B$10)+(V143*Instellingen!$B$11)+(W143*Instellingen!$B$12)+(X143*Instellingen!$B$13)+(Y143*Instellingen!$B$14))/(5*SUM(Instellingen!$B$5:$B$14)))</f>
        <v/>
      </c>
      <c r="AA143" s="35" t="str">
        <f t="shared" si="101"/>
        <v/>
      </c>
      <c r="AB143" s="25" t="str">
        <f>IF(COUNTA(E143:P143)=0,"",IF(OR(I143="Ingemetseld",I143="Houten kozijn - niet volledig droog",M143="Niet geschikt",AND(H143="Hout",I143&lt;&gt;"Houten kozijn - droog en losmaakbaar"),AND(I143="Houten kozijn - droog en losmaakbaar",H143&lt;&gt;"Hout"),AND(H143="Hout",Q143&lt;5)),"NO-GO (los deurblad)",IF(AND(AA143&gt;=Instellingen!$E$6,O143="Ja",P143="Ja"),"GO",IF(AA143&gt;=Instellingen!$E$7,"GO met aanpassingen",IF(AA143&gt;=Instellingen!$E$9,"HOLD","NO-GO (los deurblad)")))))</f>
        <v/>
      </c>
      <c r="AC143" s="36" t="str">
        <f t="shared" si="102"/>
        <v/>
      </c>
      <c r="AD143" s="36" t="str">
        <f t="shared" si="103"/>
        <v/>
      </c>
      <c r="AE143" s="37" t="str">
        <f>IF(AD143="","",AD143*Instellingen!$E$17)</f>
        <v/>
      </c>
      <c r="AF143" s="37" t="str">
        <f>IF(J143="","",IF(J143="Ja",Instellingen!$E$18,IF(J143="Nee",Instellingen!$E$19,"")))</f>
        <v/>
      </c>
      <c r="AG143" s="37" t="str">
        <f>IF(OR(AF143="",COUNTA(E143:P143)=0),"",ROUND(AF143*Instellingen!$E$21,0))</f>
        <v/>
      </c>
      <c r="AH143" s="37" t="str">
        <f t="shared" si="104"/>
        <v/>
      </c>
      <c r="AI143" s="25" t="str">
        <f t="shared" si="105"/>
        <v/>
      </c>
      <c r="AJ143" s="44" t="str">
        <f t="shared" si="106"/>
        <v/>
      </c>
      <c r="AK143" s="44" t="str">
        <f t="shared" si="107"/>
        <v/>
      </c>
      <c r="AL143" s="44" t="str">
        <f t="shared" si="108"/>
        <v/>
      </c>
      <c r="AM143" s="44" t="str">
        <f t="shared" si="109"/>
        <v/>
      </c>
      <c r="AN143" s="44" t="str">
        <f t="shared" si="110"/>
        <v/>
      </c>
      <c r="AO143" s="44" t="str">
        <f t="shared" si="111"/>
        <v/>
      </c>
      <c r="AP143" s="44" t="str">
        <f t="shared" si="112"/>
        <v/>
      </c>
      <c r="AQ143" s="44" t="str">
        <f t="shared" si="113"/>
        <v/>
      </c>
      <c r="AR143" s="25" t="str">
        <f t="shared" si="114"/>
        <v/>
      </c>
    </row>
    <row r="144" spans="1:44" x14ac:dyDescent="0.35">
      <c r="A144" s="25"/>
      <c r="B144" s="25"/>
      <c r="C144" s="25"/>
      <c r="D144" s="25"/>
      <c r="E144" s="25"/>
      <c r="F144" s="25"/>
      <c r="G144" s="25"/>
      <c r="H144" s="25"/>
      <c r="I144" s="25"/>
      <c r="J144" s="25"/>
      <c r="K144" s="25"/>
      <c r="L144" s="25"/>
      <c r="M144" s="25"/>
      <c r="N144" s="25"/>
      <c r="O144" s="25"/>
      <c r="P144" s="25"/>
      <c r="Q144" s="25" t="str">
        <f t="shared" si="92"/>
        <v/>
      </c>
      <c r="R144" s="25" t="str">
        <f t="shared" si="93"/>
        <v/>
      </c>
      <c r="S144" s="25" t="str">
        <f t="shared" si="94"/>
        <v/>
      </c>
      <c r="T144" s="25" t="str">
        <f t="shared" si="95"/>
        <v/>
      </c>
      <c r="U144" s="25" t="str">
        <f t="shared" si="96"/>
        <v/>
      </c>
      <c r="V144" s="25" t="str">
        <f t="shared" si="97"/>
        <v/>
      </c>
      <c r="W144" s="25" t="str">
        <f t="shared" si="98"/>
        <v/>
      </c>
      <c r="X144" s="25" t="str">
        <f t="shared" si="99"/>
        <v/>
      </c>
      <c r="Y144" s="25" t="str">
        <f t="shared" si="100"/>
        <v/>
      </c>
      <c r="Z144" s="35" t="str">
        <f>IF(COUNTA(E144:P144)=0,"",((Q144*Instellingen!$B$5)+(S144*Instellingen!$B$6)+(R144*Instellingen!$B$7)+(T144*Instellingen!$B$9)+(U144*Instellingen!$B$10)+(V144*Instellingen!$B$11)+(W144*Instellingen!$B$12)+(X144*Instellingen!$B$13)+(Y144*Instellingen!$B$14))/(5*SUM(Instellingen!$B$5:$B$14)))</f>
        <v/>
      </c>
      <c r="AA144" s="35" t="str">
        <f t="shared" si="101"/>
        <v/>
      </c>
      <c r="AB144" s="25" t="str">
        <f>IF(COUNTA(E144:P144)=0,"",IF(OR(I144="Ingemetseld",I144="Houten kozijn - niet volledig droog",M144="Niet geschikt",AND(H144="Hout",I144&lt;&gt;"Houten kozijn - droog en losmaakbaar"),AND(I144="Houten kozijn - droog en losmaakbaar",H144&lt;&gt;"Hout"),AND(H144="Hout",Q144&lt;5)),"NO-GO (los deurblad)",IF(AND(AA144&gt;=Instellingen!$E$6,O144="Ja",P144="Ja"),"GO",IF(AA144&gt;=Instellingen!$E$7,"GO met aanpassingen",IF(AA144&gt;=Instellingen!$E$9,"HOLD","NO-GO (los deurblad)")))))</f>
        <v/>
      </c>
      <c r="AC144" s="36" t="str">
        <f t="shared" si="102"/>
        <v/>
      </c>
      <c r="AD144" s="36" t="str">
        <f t="shared" si="103"/>
        <v/>
      </c>
      <c r="AE144" s="37" t="str">
        <f>IF(AD144="","",AD144*Instellingen!$E$17)</f>
        <v/>
      </c>
      <c r="AF144" s="37" t="str">
        <f>IF(J144="","",IF(J144="Ja",Instellingen!$E$18,IF(J144="Nee",Instellingen!$E$19,"")))</f>
        <v/>
      </c>
      <c r="AG144" s="37" t="str">
        <f>IF(OR(AF144="",COUNTA(E144:P144)=0),"",ROUND(AF144*Instellingen!$E$21,0))</f>
        <v/>
      </c>
      <c r="AH144" s="37" t="str">
        <f t="shared" si="104"/>
        <v/>
      </c>
      <c r="AI144" s="25" t="str">
        <f t="shared" si="105"/>
        <v/>
      </c>
      <c r="AJ144" s="44" t="str">
        <f t="shared" si="106"/>
        <v/>
      </c>
      <c r="AK144" s="44" t="str">
        <f t="shared" si="107"/>
        <v/>
      </c>
      <c r="AL144" s="44" t="str">
        <f t="shared" si="108"/>
        <v/>
      </c>
      <c r="AM144" s="44" t="str">
        <f t="shared" si="109"/>
        <v/>
      </c>
      <c r="AN144" s="44" t="str">
        <f t="shared" si="110"/>
        <v/>
      </c>
      <c r="AO144" s="44" t="str">
        <f t="shared" si="111"/>
        <v/>
      </c>
      <c r="AP144" s="44" t="str">
        <f t="shared" si="112"/>
        <v/>
      </c>
      <c r="AQ144" s="44" t="str">
        <f t="shared" si="113"/>
        <v/>
      </c>
      <c r="AR144" s="25" t="str">
        <f t="shared" si="114"/>
        <v/>
      </c>
    </row>
    <row r="145" spans="1:44" x14ac:dyDescent="0.35">
      <c r="A145" s="25"/>
      <c r="B145" s="25"/>
      <c r="C145" s="25"/>
      <c r="D145" s="25"/>
      <c r="E145" s="25"/>
      <c r="F145" s="25"/>
      <c r="G145" s="25"/>
      <c r="H145" s="25"/>
      <c r="I145" s="25"/>
      <c r="J145" s="25"/>
      <c r="K145" s="25"/>
      <c r="L145" s="25"/>
      <c r="M145" s="25"/>
      <c r="N145" s="25"/>
      <c r="O145" s="25"/>
      <c r="P145" s="25"/>
      <c r="Q145" s="25" t="str">
        <f t="shared" si="92"/>
        <v/>
      </c>
      <c r="R145" s="25" t="str">
        <f t="shared" si="93"/>
        <v/>
      </c>
      <c r="S145" s="25" t="str">
        <f t="shared" si="94"/>
        <v/>
      </c>
      <c r="T145" s="25" t="str">
        <f t="shared" si="95"/>
        <v/>
      </c>
      <c r="U145" s="25" t="str">
        <f t="shared" si="96"/>
        <v/>
      </c>
      <c r="V145" s="25" t="str">
        <f t="shared" si="97"/>
        <v/>
      </c>
      <c r="W145" s="25" t="str">
        <f t="shared" si="98"/>
        <v/>
      </c>
      <c r="X145" s="25" t="str">
        <f t="shared" si="99"/>
        <v/>
      </c>
      <c r="Y145" s="25" t="str">
        <f t="shared" si="100"/>
        <v/>
      </c>
      <c r="Z145" s="35" t="str">
        <f>IF(COUNTA(E145:P145)=0,"",((Q145*Instellingen!$B$5)+(S145*Instellingen!$B$6)+(R145*Instellingen!$B$7)+(T145*Instellingen!$B$9)+(U145*Instellingen!$B$10)+(V145*Instellingen!$B$11)+(W145*Instellingen!$B$12)+(X145*Instellingen!$B$13)+(Y145*Instellingen!$B$14))/(5*SUM(Instellingen!$B$5:$B$14)))</f>
        <v/>
      </c>
      <c r="AA145" s="35" t="str">
        <f t="shared" si="101"/>
        <v/>
      </c>
      <c r="AB145" s="25" t="str">
        <f>IF(COUNTA(E145:P145)=0,"",IF(OR(I145="Ingemetseld",I145="Houten kozijn - niet volledig droog",M145="Niet geschikt",AND(H145="Hout",I145&lt;&gt;"Houten kozijn - droog en losmaakbaar"),AND(I145="Houten kozijn - droog en losmaakbaar",H145&lt;&gt;"Hout"),AND(H145="Hout",Q145&lt;5)),"NO-GO (los deurblad)",IF(AND(AA145&gt;=Instellingen!$E$6,O145="Ja",P145="Ja"),"GO",IF(AA145&gt;=Instellingen!$E$7,"GO met aanpassingen",IF(AA145&gt;=Instellingen!$E$9,"HOLD","NO-GO (los deurblad)")))))</f>
        <v/>
      </c>
      <c r="AC145" s="36" t="str">
        <f t="shared" si="102"/>
        <v/>
      </c>
      <c r="AD145" s="36" t="str">
        <f t="shared" si="103"/>
        <v/>
      </c>
      <c r="AE145" s="37" t="str">
        <f>IF(AD145="","",AD145*Instellingen!$E$17)</f>
        <v/>
      </c>
      <c r="AF145" s="37" t="str">
        <f>IF(J145="","",IF(J145="Ja",Instellingen!$E$18,IF(J145="Nee",Instellingen!$E$19,"")))</f>
        <v/>
      </c>
      <c r="AG145" s="37" t="str">
        <f>IF(OR(AF145="",COUNTA(E145:P145)=0),"",ROUND(AF145*Instellingen!$E$21,0))</f>
        <v/>
      </c>
      <c r="AH145" s="37" t="str">
        <f t="shared" si="104"/>
        <v/>
      </c>
      <c r="AI145" s="25" t="str">
        <f t="shared" si="105"/>
        <v/>
      </c>
      <c r="AJ145" s="44" t="str">
        <f t="shared" si="106"/>
        <v/>
      </c>
      <c r="AK145" s="44" t="str">
        <f t="shared" si="107"/>
        <v/>
      </c>
      <c r="AL145" s="44" t="str">
        <f t="shared" si="108"/>
        <v/>
      </c>
      <c r="AM145" s="44" t="str">
        <f t="shared" si="109"/>
        <v/>
      </c>
      <c r="AN145" s="44" t="str">
        <f t="shared" si="110"/>
        <v/>
      </c>
      <c r="AO145" s="44" t="str">
        <f t="shared" si="111"/>
        <v/>
      </c>
      <c r="AP145" s="44" t="str">
        <f t="shared" si="112"/>
        <v/>
      </c>
      <c r="AQ145" s="44" t="str">
        <f t="shared" si="113"/>
        <v/>
      </c>
      <c r="AR145" s="25" t="str">
        <f t="shared" si="114"/>
        <v/>
      </c>
    </row>
    <row r="146" spans="1:44" x14ac:dyDescent="0.35">
      <c r="A146" s="25"/>
      <c r="B146" s="25"/>
      <c r="C146" s="25"/>
      <c r="D146" s="25"/>
      <c r="E146" s="25"/>
      <c r="F146" s="25"/>
      <c r="G146" s="25"/>
      <c r="H146" s="25"/>
      <c r="I146" s="25"/>
      <c r="J146" s="25"/>
      <c r="K146" s="25"/>
      <c r="L146" s="25"/>
      <c r="M146" s="25"/>
      <c r="N146" s="25"/>
      <c r="O146" s="25"/>
      <c r="P146" s="25"/>
      <c r="Q146" s="25" t="str">
        <f t="shared" si="92"/>
        <v/>
      </c>
      <c r="R146" s="25" t="str">
        <f t="shared" si="93"/>
        <v/>
      </c>
      <c r="S146" s="25" t="str">
        <f t="shared" si="94"/>
        <v/>
      </c>
      <c r="T146" s="25" t="str">
        <f t="shared" si="95"/>
        <v/>
      </c>
      <c r="U146" s="25" t="str">
        <f t="shared" si="96"/>
        <v/>
      </c>
      <c r="V146" s="25" t="str">
        <f t="shared" si="97"/>
        <v/>
      </c>
      <c r="W146" s="25" t="str">
        <f t="shared" si="98"/>
        <v/>
      </c>
      <c r="X146" s="25" t="str">
        <f t="shared" si="99"/>
        <v/>
      </c>
      <c r="Y146" s="25" t="str">
        <f t="shared" si="100"/>
        <v/>
      </c>
      <c r="Z146" s="35" t="str">
        <f>IF(COUNTA(E146:P146)=0,"",((Q146*Instellingen!$B$5)+(S146*Instellingen!$B$6)+(R146*Instellingen!$B$7)+(T146*Instellingen!$B$9)+(U146*Instellingen!$B$10)+(V146*Instellingen!$B$11)+(W146*Instellingen!$B$12)+(X146*Instellingen!$B$13)+(Y146*Instellingen!$B$14))/(5*SUM(Instellingen!$B$5:$B$14)))</f>
        <v/>
      </c>
      <c r="AA146" s="35" t="str">
        <f t="shared" si="101"/>
        <v/>
      </c>
      <c r="AB146" s="25" t="str">
        <f>IF(COUNTA(E146:P146)=0,"",IF(OR(I146="Ingemetseld",I146="Houten kozijn - niet volledig droog",M146="Niet geschikt",AND(H146="Hout",I146&lt;&gt;"Houten kozijn - droog en losmaakbaar"),AND(I146="Houten kozijn - droog en losmaakbaar",H146&lt;&gt;"Hout"),AND(H146="Hout",Q146&lt;5)),"NO-GO (los deurblad)",IF(AND(AA146&gt;=Instellingen!$E$6,O146="Ja",P146="Ja"),"GO",IF(AA146&gt;=Instellingen!$E$7,"GO met aanpassingen",IF(AA146&gt;=Instellingen!$E$9,"HOLD","NO-GO (los deurblad)")))))</f>
        <v/>
      </c>
      <c r="AC146" s="36" t="str">
        <f t="shared" si="102"/>
        <v/>
      </c>
      <c r="AD146" s="36" t="str">
        <f t="shared" si="103"/>
        <v/>
      </c>
      <c r="AE146" s="37" t="str">
        <f>IF(AD146="","",AD146*Instellingen!$E$17)</f>
        <v/>
      </c>
      <c r="AF146" s="37" t="str">
        <f>IF(J146="","",IF(J146="Ja",Instellingen!$E$18,IF(J146="Nee",Instellingen!$E$19,"")))</f>
        <v/>
      </c>
      <c r="AG146" s="37" t="str">
        <f>IF(OR(AF146="",COUNTA(E146:P146)=0),"",ROUND(AF146*Instellingen!$E$21,0))</f>
        <v/>
      </c>
      <c r="AH146" s="37" t="str">
        <f t="shared" si="104"/>
        <v/>
      </c>
      <c r="AI146" s="25" t="str">
        <f t="shared" si="105"/>
        <v/>
      </c>
      <c r="AJ146" s="44" t="str">
        <f t="shared" si="106"/>
        <v/>
      </c>
      <c r="AK146" s="44" t="str">
        <f t="shared" si="107"/>
        <v/>
      </c>
      <c r="AL146" s="44" t="str">
        <f t="shared" si="108"/>
        <v/>
      </c>
      <c r="AM146" s="44" t="str">
        <f t="shared" si="109"/>
        <v/>
      </c>
      <c r="AN146" s="44" t="str">
        <f t="shared" si="110"/>
        <v/>
      </c>
      <c r="AO146" s="44" t="str">
        <f t="shared" si="111"/>
        <v/>
      </c>
      <c r="AP146" s="44" t="str">
        <f t="shared" si="112"/>
        <v/>
      </c>
      <c r="AQ146" s="44" t="str">
        <f t="shared" si="113"/>
        <v/>
      </c>
      <c r="AR146" s="25" t="str">
        <f t="shared" si="114"/>
        <v/>
      </c>
    </row>
    <row r="147" spans="1:44" x14ac:dyDescent="0.35">
      <c r="A147" s="25"/>
      <c r="B147" s="25"/>
      <c r="C147" s="25"/>
      <c r="D147" s="25"/>
      <c r="E147" s="25"/>
      <c r="F147" s="25"/>
      <c r="G147" s="25"/>
      <c r="H147" s="25"/>
      <c r="I147" s="25"/>
      <c r="J147" s="25"/>
      <c r="K147" s="25"/>
      <c r="L147" s="25"/>
      <c r="M147" s="25"/>
      <c r="N147" s="25"/>
      <c r="O147" s="25"/>
      <c r="P147" s="25"/>
      <c r="Q147" s="25" t="str">
        <f t="shared" si="92"/>
        <v/>
      </c>
      <c r="R147" s="25" t="str">
        <f t="shared" si="93"/>
        <v/>
      </c>
      <c r="S147" s="25" t="str">
        <f t="shared" si="94"/>
        <v/>
      </c>
      <c r="T147" s="25" t="str">
        <f t="shared" si="95"/>
        <v/>
      </c>
      <c r="U147" s="25" t="str">
        <f t="shared" si="96"/>
        <v/>
      </c>
      <c r="V147" s="25" t="str">
        <f t="shared" si="97"/>
        <v/>
      </c>
      <c r="W147" s="25" t="str">
        <f t="shared" si="98"/>
        <v/>
      </c>
      <c r="X147" s="25" t="str">
        <f t="shared" si="99"/>
        <v/>
      </c>
      <c r="Y147" s="25" t="str">
        <f t="shared" si="100"/>
        <v/>
      </c>
      <c r="Z147" s="35" t="str">
        <f>IF(COUNTA(E147:P147)=0,"",((Q147*Instellingen!$B$5)+(S147*Instellingen!$B$6)+(R147*Instellingen!$B$7)+(T147*Instellingen!$B$9)+(U147*Instellingen!$B$10)+(V147*Instellingen!$B$11)+(W147*Instellingen!$B$12)+(X147*Instellingen!$B$13)+(Y147*Instellingen!$B$14))/(5*SUM(Instellingen!$B$5:$B$14)))</f>
        <v/>
      </c>
      <c r="AA147" s="35" t="str">
        <f t="shared" si="101"/>
        <v/>
      </c>
      <c r="AB147" s="25" t="str">
        <f>IF(COUNTA(E147:P147)=0,"",IF(OR(I147="Ingemetseld",I147="Houten kozijn - niet volledig droog",M147="Niet geschikt",AND(H147="Hout",I147&lt;&gt;"Houten kozijn - droog en losmaakbaar"),AND(I147="Houten kozijn - droog en losmaakbaar",H147&lt;&gt;"Hout"),AND(H147="Hout",Q147&lt;5)),"NO-GO (los deurblad)",IF(AND(AA147&gt;=Instellingen!$E$6,O147="Ja",P147="Ja"),"GO",IF(AA147&gt;=Instellingen!$E$7,"GO met aanpassingen",IF(AA147&gt;=Instellingen!$E$9,"HOLD","NO-GO (los deurblad)")))))</f>
        <v/>
      </c>
      <c r="AC147" s="36" t="str">
        <f t="shared" si="102"/>
        <v/>
      </c>
      <c r="AD147" s="36" t="str">
        <f t="shared" si="103"/>
        <v/>
      </c>
      <c r="AE147" s="37" t="str">
        <f>IF(AD147="","",AD147*Instellingen!$E$17)</f>
        <v/>
      </c>
      <c r="AF147" s="37" t="str">
        <f>IF(J147="","",IF(J147="Ja",Instellingen!$E$18,IF(J147="Nee",Instellingen!$E$19,"")))</f>
        <v/>
      </c>
      <c r="AG147" s="37" t="str">
        <f>IF(OR(AF147="",COUNTA(E147:P147)=0),"",ROUND(AF147*Instellingen!$E$21,0))</f>
        <v/>
      </c>
      <c r="AH147" s="37" t="str">
        <f t="shared" si="104"/>
        <v/>
      </c>
      <c r="AI147" s="25" t="str">
        <f t="shared" si="105"/>
        <v/>
      </c>
      <c r="AJ147" s="44" t="str">
        <f t="shared" si="106"/>
        <v/>
      </c>
      <c r="AK147" s="44" t="str">
        <f t="shared" si="107"/>
        <v/>
      </c>
      <c r="AL147" s="44" t="str">
        <f t="shared" si="108"/>
        <v/>
      </c>
      <c r="AM147" s="44" t="str">
        <f t="shared" si="109"/>
        <v/>
      </c>
      <c r="AN147" s="44" t="str">
        <f t="shared" si="110"/>
        <v/>
      </c>
      <c r="AO147" s="44" t="str">
        <f t="shared" si="111"/>
        <v/>
      </c>
      <c r="AP147" s="44" t="str">
        <f t="shared" si="112"/>
        <v/>
      </c>
      <c r="AQ147" s="44" t="str">
        <f t="shared" si="113"/>
        <v/>
      </c>
      <c r="AR147" s="25" t="str">
        <f t="shared" si="114"/>
        <v/>
      </c>
    </row>
    <row r="148" spans="1:44" x14ac:dyDescent="0.35">
      <c r="A148" s="25"/>
      <c r="B148" s="25"/>
      <c r="C148" s="25"/>
      <c r="D148" s="25"/>
      <c r="E148" s="25"/>
      <c r="F148" s="25"/>
      <c r="G148" s="25"/>
      <c r="H148" s="25"/>
      <c r="I148" s="25"/>
      <c r="J148" s="25"/>
      <c r="K148" s="25"/>
      <c r="L148" s="25"/>
      <c r="M148" s="25"/>
      <c r="N148" s="25"/>
      <c r="O148" s="25"/>
      <c r="P148" s="25"/>
      <c r="Q148" s="25" t="str">
        <f t="shared" si="92"/>
        <v/>
      </c>
      <c r="R148" s="25" t="str">
        <f t="shared" si="93"/>
        <v/>
      </c>
      <c r="S148" s="25" t="str">
        <f t="shared" si="94"/>
        <v/>
      </c>
      <c r="T148" s="25" t="str">
        <f t="shared" si="95"/>
        <v/>
      </c>
      <c r="U148" s="25" t="str">
        <f t="shared" si="96"/>
        <v/>
      </c>
      <c r="V148" s="25" t="str">
        <f t="shared" si="97"/>
        <v/>
      </c>
      <c r="W148" s="25" t="str">
        <f t="shared" si="98"/>
        <v/>
      </c>
      <c r="X148" s="25" t="str">
        <f t="shared" si="99"/>
        <v/>
      </c>
      <c r="Y148" s="25" t="str">
        <f t="shared" si="100"/>
        <v/>
      </c>
      <c r="Z148" s="35" t="str">
        <f>IF(COUNTA(E148:P148)=0,"",((Q148*Instellingen!$B$5)+(S148*Instellingen!$B$6)+(R148*Instellingen!$B$7)+(T148*Instellingen!$B$9)+(U148*Instellingen!$B$10)+(V148*Instellingen!$B$11)+(W148*Instellingen!$B$12)+(X148*Instellingen!$B$13)+(Y148*Instellingen!$B$14))/(5*SUM(Instellingen!$B$5:$B$14)))</f>
        <v/>
      </c>
      <c r="AA148" s="35" t="str">
        <f t="shared" si="101"/>
        <v/>
      </c>
      <c r="AB148" s="25" t="str">
        <f>IF(COUNTA(E148:P148)=0,"",IF(OR(I148="Ingemetseld",I148="Houten kozijn - niet volledig droog",M148="Niet geschikt",AND(H148="Hout",I148&lt;&gt;"Houten kozijn - droog en losmaakbaar"),AND(I148="Houten kozijn - droog en losmaakbaar",H148&lt;&gt;"Hout"),AND(H148="Hout",Q148&lt;5)),"NO-GO (los deurblad)",IF(AND(AA148&gt;=Instellingen!$E$6,O148="Ja",P148="Ja"),"GO",IF(AA148&gt;=Instellingen!$E$7,"GO met aanpassingen",IF(AA148&gt;=Instellingen!$E$9,"HOLD","NO-GO (los deurblad)")))))</f>
        <v/>
      </c>
      <c r="AC148" s="36" t="str">
        <f t="shared" si="102"/>
        <v/>
      </c>
      <c r="AD148" s="36" t="str">
        <f t="shared" si="103"/>
        <v/>
      </c>
      <c r="AE148" s="37" t="str">
        <f>IF(AD148="","",AD148*Instellingen!$E$17)</f>
        <v/>
      </c>
      <c r="AF148" s="37" t="str">
        <f>IF(J148="","",IF(J148="Ja",Instellingen!$E$18,IF(J148="Nee",Instellingen!$E$19,"")))</f>
        <v/>
      </c>
      <c r="AG148" s="37" t="str">
        <f>IF(OR(AF148="",COUNTA(E148:P148)=0),"",ROUND(AF148*Instellingen!$E$21,0))</f>
        <v/>
      </c>
      <c r="AH148" s="37" t="str">
        <f t="shared" si="104"/>
        <v/>
      </c>
      <c r="AI148" s="25" t="str">
        <f t="shared" si="105"/>
        <v/>
      </c>
      <c r="AJ148" s="44" t="str">
        <f t="shared" si="106"/>
        <v/>
      </c>
      <c r="AK148" s="44" t="str">
        <f t="shared" si="107"/>
        <v/>
      </c>
      <c r="AL148" s="44" t="str">
        <f t="shared" si="108"/>
        <v/>
      </c>
      <c r="AM148" s="44" t="str">
        <f t="shared" si="109"/>
        <v/>
      </c>
      <c r="AN148" s="44" t="str">
        <f t="shared" si="110"/>
        <v/>
      </c>
      <c r="AO148" s="44" t="str">
        <f t="shared" si="111"/>
        <v/>
      </c>
      <c r="AP148" s="44" t="str">
        <f t="shared" si="112"/>
        <v/>
      </c>
      <c r="AQ148" s="44" t="str">
        <f t="shared" si="113"/>
        <v/>
      </c>
      <c r="AR148" s="25" t="str">
        <f t="shared" si="114"/>
        <v/>
      </c>
    </row>
    <row r="149" spans="1:44" x14ac:dyDescent="0.35">
      <c r="A149" s="25"/>
      <c r="B149" s="25"/>
      <c r="C149" s="25"/>
      <c r="D149" s="25"/>
      <c r="E149" s="25"/>
      <c r="F149" s="25"/>
      <c r="G149" s="25"/>
      <c r="H149" s="25"/>
      <c r="I149" s="25"/>
      <c r="J149" s="25"/>
      <c r="K149" s="25"/>
      <c r="L149" s="25"/>
      <c r="M149" s="25"/>
      <c r="N149" s="25"/>
      <c r="O149" s="25"/>
      <c r="P149" s="25"/>
      <c r="Q149" s="25" t="str">
        <f t="shared" si="92"/>
        <v/>
      </c>
      <c r="R149" s="25" t="str">
        <f t="shared" si="93"/>
        <v/>
      </c>
      <c r="S149" s="25" t="str">
        <f t="shared" si="94"/>
        <v/>
      </c>
      <c r="T149" s="25" t="str">
        <f t="shared" si="95"/>
        <v/>
      </c>
      <c r="U149" s="25" t="str">
        <f t="shared" si="96"/>
        <v/>
      </c>
      <c r="V149" s="25" t="str">
        <f t="shared" si="97"/>
        <v/>
      </c>
      <c r="W149" s="25" t="str">
        <f t="shared" si="98"/>
        <v/>
      </c>
      <c r="X149" s="25" t="str">
        <f t="shared" si="99"/>
        <v/>
      </c>
      <c r="Y149" s="25" t="str">
        <f t="shared" si="100"/>
        <v/>
      </c>
      <c r="Z149" s="35" t="str">
        <f>IF(COUNTA(E149:P149)=0,"",((Q149*Instellingen!$B$5)+(S149*Instellingen!$B$6)+(R149*Instellingen!$B$7)+(T149*Instellingen!$B$9)+(U149*Instellingen!$B$10)+(V149*Instellingen!$B$11)+(W149*Instellingen!$B$12)+(X149*Instellingen!$B$13)+(Y149*Instellingen!$B$14))/(5*SUM(Instellingen!$B$5:$B$14)))</f>
        <v/>
      </c>
      <c r="AA149" s="35" t="str">
        <f t="shared" si="101"/>
        <v/>
      </c>
      <c r="AB149" s="25" t="str">
        <f>IF(COUNTA(E149:P149)=0,"",IF(OR(I149="Ingemetseld",I149="Houten kozijn - niet volledig droog",M149="Niet geschikt",AND(H149="Hout",I149&lt;&gt;"Houten kozijn - droog en losmaakbaar"),AND(I149="Houten kozijn - droog en losmaakbaar",H149&lt;&gt;"Hout"),AND(H149="Hout",Q149&lt;5)),"NO-GO (los deurblad)",IF(AND(AA149&gt;=Instellingen!$E$6,O149="Ja",P149="Ja"),"GO",IF(AA149&gt;=Instellingen!$E$7,"GO met aanpassingen",IF(AA149&gt;=Instellingen!$E$9,"HOLD","NO-GO (los deurblad)")))))</f>
        <v/>
      </c>
      <c r="AC149" s="36" t="str">
        <f t="shared" si="102"/>
        <v/>
      </c>
      <c r="AD149" s="36" t="str">
        <f t="shared" si="103"/>
        <v/>
      </c>
      <c r="AE149" s="37" t="str">
        <f>IF(AD149="","",AD149*Instellingen!$E$17)</f>
        <v/>
      </c>
      <c r="AF149" s="37" t="str">
        <f>IF(J149="","",IF(J149="Ja",Instellingen!$E$18,IF(J149="Nee",Instellingen!$E$19,"")))</f>
        <v/>
      </c>
      <c r="AG149" s="37" t="str">
        <f>IF(OR(AF149="",COUNTA(E149:P149)=0),"",ROUND(AF149*Instellingen!$E$21,0))</f>
        <v/>
      </c>
      <c r="AH149" s="37" t="str">
        <f t="shared" si="104"/>
        <v/>
      </c>
      <c r="AI149" s="25" t="str">
        <f t="shared" si="105"/>
        <v/>
      </c>
      <c r="AJ149" s="44" t="str">
        <f t="shared" si="106"/>
        <v/>
      </c>
      <c r="AK149" s="44" t="str">
        <f t="shared" si="107"/>
        <v/>
      </c>
      <c r="AL149" s="44" t="str">
        <f t="shared" si="108"/>
        <v/>
      </c>
      <c r="AM149" s="44" t="str">
        <f t="shared" si="109"/>
        <v/>
      </c>
      <c r="AN149" s="44" t="str">
        <f t="shared" si="110"/>
        <v/>
      </c>
      <c r="AO149" s="44" t="str">
        <f t="shared" si="111"/>
        <v/>
      </c>
      <c r="AP149" s="44" t="str">
        <f t="shared" si="112"/>
        <v/>
      </c>
      <c r="AQ149" s="44" t="str">
        <f t="shared" si="113"/>
        <v/>
      </c>
      <c r="AR149" s="25" t="str">
        <f t="shared" si="114"/>
        <v/>
      </c>
    </row>
    <row r="150" spans="1:44" x14ac:dyDescent="0.35">
      <c r="A150" s="25"/>
      <c r="B150" s="25"/>
      <c r="C150" s="25"/>
      <c r="D150" s="25"/>
      <c r="E150" s="25"/>
      <c r="F150" s="25"/>
      <c r="G150" s="25"/>
      <c r="H150" s="25"/>
      <c r="I150" s="25"/>
      <c r="J150" s="25"/>
      <c r="K150" s="25"/>
      <c r="L150" s="25"/>
      <c r="M150" s="25"/>
      <c r="N150" s="25"/>
      <c r="O150" s="25"/>
      <c r="P150" s="25"/>
      <c r="Q150" s="25" t="str">
        <f t="shared" si="92"/>
        <v/>
      </c>
      <c r="R150" s="25" t="str">
        <f t="shared" si="93"/>
        <v/>
      </c>
      <c r="S150" s="25" t="str">
        <f t="shared" si="94"/>
        <v/>
      </c>
      <c r="T150" s="25" t="str">
        <f t="shared" si="95"/>
        <v/>
      </c>
      <c r="U150" s="25" t="str">
        <f t="shared" si="96"/>
        <v/>
      </c>
      <c r="V150" s="25" t="str">
        <f t="shared" si="97"/>
        <v/>
      </c>
      <c r="W150" s="25" t="str">
        <f t="shared" si="98"/>
        <v/>
      </c>
      <c r="X150" s="25" t="str">
        <f t="shared" si="99"/>
        <v/>
      </c>
      <c r="Y150" s="25" t="str">
        <f t="shared" si="100"/>
        <v/>
      </c>
      <c r="Z150" s="35" t="str">
        <f>IF(COUNTA(E150:P150)=0,"",((Q150*Instellingen!$B$5)+(S150*Instellingen!$B$6)+(R150*Instellingen!$B$7)+(T150*Instellingen!$B$9)+(U150*Instellingen!$B$10)+(V150*Instellingen!$B$11)+(W150*Instellingen!$B$12)+(X150*Instellingen!$B$13)+(Y150*Instellingen!$B$14))/(5*SUM(Instellingen!$B$5:$B$14)))</f>
        <v/>
      </c>
      <c r="AA150" s="35" t="str">
        <f t="shared" si="101"/>
        <v/>
      </c>
      <c r="AB150" s="25" t="str">
        <f>IF(COUNTA(E150:P150)=0,"",IF(OR(I150="Ingemetseld",I150="Houten kozijn - niet volledig droog",M150="Niet geschikt",AND(H150="Hout",I150&lt;&gt;"Houten kozijn - droog en losmaakbaar"),AND(I150="Houten kozijn - droog en losmaakbaar",H150&lt;&gt;"Hout"),AND(H150="Hout",Q150&lt;5)),"NO-GO (los deurblad)",IF(AND(AA150&gt;=Instellingen!$E$6,O150="Ja",P150="Ja"),"GO",IF(AA150&gt;=Instellingen!$E$7,"GO met aanpassingen",IF(AA150&gt;=Instellingen!$E$9,"HOLD","NO-GO (los deurblad)")))))</f>
        <v/>
      </c>
      <c r="AC150" s="36" t="str">
        <f t="shared" si="102"/>
        <v/>
      </c>
      <c r="AD150" s="36" t="str">
        <f t="shared" si="103"/>
        <v/>
      </c>
      <c r="AE150" s="37" t="str">
        <f>IF(AD150="","",AD150*Instellingen!$E$17)</f>
        <v/>
      </c>
      <c r="AF150" s="37" t="str">
        <f>IF(J150="","",IF(J150="Ja",Instellingen!$E$18,IF(J150="Nee",Instellingen!$E$19,"")))</f>
        <v/>
      </c>
      <c r="AG150" s="37" t="str">
        <f>IF(OR(AF150="",COUNTA(E150:P150)=0),"",ROUND(AF150*Instellingen!$E$21,0))</f>
        <v/>
      </c>
      <c r="AH150" s="37" t="str">
        <f t="shared" si="104"/>
        <v/>
      </c>
      <c r="AI150" s="25" t="str">
        <f t="shared" si="105"/>
        <v/>
      </c>
      <c r="AJ150" s="44" t="str">
        <f t="shared" si="106"/>
        <v/>
      </c>
      <c r="AK150" s="44" t="str">
        <f t="shared" si="107"/>
        <v/>
      </c>
      <c r="AL150" s="44" t="str">
        <f t="shared" si="108"/>
        <v/>
      </c>
      <c r="AM150" s="44" t="str">
        <f t="shared" si="109"/>
        <v/>
      </c>
      <c r="AN150" s="44" t="str">
        <f t="shared" si="110"/>
        <v/>
      </c>
      <c r="AO150" s="44" t="str">
        <f t="shared" si="111"/>
        <v/>
      </c>
      <c r="AP150" s="44" t="str">
        <f t="shared" si="112"/>
        <v/>
      </c>
      <c r="AQ150" s="44" t="str">
        <f t="shared" si="113"/>
        <v/>
      </c>
      <c r="AR150" s="25" t="str">
        <f t="shared" si="114"/>
        <v/>
      </c>
    </row>
    <row r="151" spans="1:44" x14ac:dyDescent="0.35">
      <c r="A151" s="25"/>
      <c r="B151" s="25"/>
      <c r="C151" s="25"/>
      <c r="D151" s="25"/>
      <c r="E151" s="25"/>
      <c r="F151" s="25"/>
      <c r="G151" s="25"/>
      <c r="H151" s="25"/>
      <c r="I151" s="25"/>
      <c r="J151" s="25"/>
      <c r="K151" s="25"/>
      <c r="L151" s="25"/>
      <c r="M151" s="25"/>
      <c r="N151" s="25"/>
      <c r="O151" s="25"/>
      <c r="P151" s="25"/>
      <c r="Q151" s="25" t="str">
        <f t="shared" si="92"/>
        <v/>
      </c>
      <c r="R151" s="25" t="str">
        <f t="shared" si="93"/>
        <v/>
      </c>
      <c r="S151" s="25" t="str">
        <f t="shared" si="94"/>
        <v/>
      </c>
      <c r="T151" s="25" t="str">
        <f t="shared" si="95"/>
        <v/>
      </c>
      <c r="U151" s="25" t="str">
        <f t="shared" si="96"/>
        <v/>
      </c>
      <c r="V151" s="25" t="str">
        <f t="shared" si="97"/>
        <v/>
      </c>
      <c r="W151" s="25" t="str">
        <f t="shared" si="98"/>
        <v/>
      </c>
      <c r="X151" s="25" t="str">
        <f t="shared" si="99"/>
        <v/>
      </c>
      <c r="Y151" s="25" t="str">
        <f t="shared" si="100"/>
        <v/>
      </c>
      <c r="Z151" s="35" t="str">
        <f>IF(COUNTA(E151:P151)=0,"",((Q151*Instellingen!$B$5)+(S151*Instellingen!$B$6)+(R151*Instellingen!$B$7)+(T151*Instellingen!$B$9)+(U151*Instellingen!$B$10)+(V151*Instellingen!$B$11)+(W151*Instellingen!$B$12)+(X151*Instellingen!$B$13)+(Y151*Instellingen!$B$14))/(5*SUM(Instellingen!$B$5:$B$14)))</f>
        <v/>
      </c>
      <c r="AA151" s="35" t="str">
        <f t="shared" si="101"/>
        <v/>
      </c>
      <c r="AB151" s="25" t="str">
        <f>IF(COUNTA(E151:P151)=0,"",IF(OR(I151="Ingemetseld",I151="Houten kozijn - niet volledig droog",M151="Niet geschikt",AND(H151="Hout",I151&lt;&gt;"Houten kozijn - droog en losmaakbaar"),AND(I151="Houten kozijn - droog en losmaakbaar",H151&lt;&gt;"Hout"),AND(H151="Hout",Q151&lt;5)),"NO-GO (los deurblad)",IF(AND(AA151&gt;=Instellingen!$E$6,O151="Ja",P151="Ja"),"GO",IF(AA151&gt;=Instellingen!$E$7,"GO met aanpassingen",IF(AA151&gt;=Instellingen!$E$9,"HOLD","NO-GO (los deurblad)")))))</f>
        <v/>
      </c>
      <c r="AC151" s="36" t="str">
        <f t="shared" si="102"/>
        <v/>
      </c>
      <c r="AD151" s="36" t="str">
        <f t="shared" si="103"/>
        <v/>
      </c>
      <c r="AE151" s="37" t="str">
        <f>IF(AD151="","",AD151*Instellingen!$E$17)</f>
        <v/>
      </c>
      <c r="AF151" s="37" t="str">
        <f>IF(J151="","",IF(J151="Ja",Instellingen!$E$18,IF(J151="Nee",Instellingen!$E$19,"")))</f>
        <v/>
      </c>
      <c r="AG151" s="37" t="str">
        <f>IF(OR(AF151="",COUNTA(E151:P151)=0),"",ROUND(AF151*Instellingen!$E$21,0))</f>
        <v/>
      </c>
      <c r="AH151" s="37" t="str">
        <f t="shared" si="104"/>
        <v/>
      </c>
      <c r="AI151" s="25" t="str">
        <f t="shared" si="105"/>
        <v/>
      </c>
      <c r="AJ151" s="44" t="str">
        <f t="shared" si="106"/>
        <v/>
      </c>
      <c r="AK151" s="44" t="str">
        <f t="shared" si="107"/>
        <v/>
      </c>
      <c r="AL151" s="44" t="str">
        <f t="shared" si="108"/>
        <v/>
      </c>
      <c r="AM151" s="44" t="str">
        <f t="shared" si="109"/>
        <v/>
      </c>
      <c r="AN151" s="44" t="str">
        <f t="shared" si="110"/>
        <v/>
      </c>
      <c r="AO151" s="44" t="str">
        <f t="shared" si="111"/>
        <v/>
      </c>
      <c r="AP151" s="44" t="str">
        <f t="shared" si="112"/>
        <v/>
      </c>
      <c r="AQ151" s="44" t="str">
        <f t="shared" si="113"/>
        <v/>
      </c>
      <c r="AR151" s="25" t="str">
        <f t="shared" si="114"/>
        <v/>
      </c>
    </row>
    <row r="152" spans="1:44" x14ac:dyDescent="0.35">
      <c r="A152" s="25"/>
      <c r="B152" s="25"/>
      <c r="C152" s="25"/>
      <c r="D152" s="25"/>
      <c r="E152" s="25"/>
      <c r="F152" s="25"/>
      <c r="G152" s="25"/>
      <c r="H152" s="25"/>
      <c r="I152" s="25"/>
      <c r="J152" s="25"/>
      <c r="K152" s="25"/>
      <c r="L152" s="25"/>
      <c r="M152" s="25"/>
      <c r="N152" s="25"/>
      <c r="O152" s="25"/>
      <c r="P152" s="25"/>
      <c r="Q152" s="25" t="str">
        <f t="shared" si="92"/>
        <v/>
      </c>
      <c r="R152" s="25" t="str">
        <f t="shared" si="93"/>
        <v/>
      </c>
      <c r="S152" s="25" t="str">
        <f t="shared" si="94"/>
        <v/>
      </c>
      <c r="T152" s="25" t="str">
        <f t="shared" si="95"/>
        <v/>
      </c>
      <c r="U152" s="25" t="str">
        <f t="shared" si="96"/>
        <v/>
      </c>
      <c r="V152" s="25" t="str">
        <f t="shared" si="97"/>
        <v/>
      </c>
      <c r="W152" s="25" t="str">
        <f t="shared" si="98"/>
        <v/>
      </c>
      <c r="X152" s="25" t="str">
        <f t="shared" si="99"/>
        <v/>
      </c>
      <c r="Y152" s="25" t="str">
        <f t="shared" si="100"/>
        <v/>
      </c>
      <c r="Z152" s="35" t="str">
        <f>IF(COUNTA(E152:P152)=0,"",((Q152*Instellingen!$B$5)+(S152*Instellingen!$B$6)+(R152*Instellingen!$B$7)+(T152*Instellingen!$B$9)+(U152*Instellingen!$B$10)+(V152*Instellingen!$B$11)+(W152*Instellingen!$B$12)+(X152*Instellingen!$B$13)+(Y152*Instellingen!$B$14))/(5*SUM(Instellingen!$B$5:$B$14)))</f>
        <v/>
      </c>
      <c r="AA152" s="35" t="str">
        <f t="shared" si="101"/>
        <v/>
      </c>
      <c r="AB152" s="25" t="str">
        <f>IF(COUNTA(E152:P152)=0,"",IF(OR(I152="Ingemetseld",I152="Houten kozijn - niet volledig droog",M152="Niet geschikt",AND(H152="Hout",I152&lt;&gt;"Houten kozijn - droog en losmaakbaar"),AND(I152="Houten kozijn - droog en losmaakbaar",H152&lt;&gt;"Hout"),AND(H152="Hout",Q152&lt;5)),"NO-GO (los deurblad)",IF(AND(AA152&gt;=Instellingen!$E$6,O152="Ja",P152="Ja"),"GO",IF(AA152&gt;=Instellingen!$E$7,"GO met aanpassingen",IF(AA152&gt;=Instellingen!$E$9,"HOLD","NO-GO (los deurblad)")))))</f>
        <v/>
      </c>
      <c r="AC152" s="36" t="str">
        <f t="shared" si="102"/>
        <v/>
      </c>
      <c r="AD152" s="36" t="str">
        <f t="shared" si="103"/>
        <v/>
      </c>
      <c r="AE152" s="37" t="str">
        <f>IF(AD152="","",AD152*Instellingen!$E$17)</f>
        <v/>
      </c>
      <c r="AF152" s="37" t="str">
        <f>IF(J152="","",IF(J152="Ja",Instellingen!$E$18,IF(J152="Nee",Instellingen!$E$19,"")))</f>
        <v/>
      </c>
      <c r="AG152" s="37" t="str">
        <f>IF(OR(AF152="",COUNTA(E152:P152)=0),"",ROUND(AF152*Instellingen!$E$21,0))</f>
        <v/>
      </c>
      <c r="AH152" s="37" t="str">
        <f t="shared" si="104"/>
        <v/>
      </c>
      <c r="AI152" s="25" t="str">
        <f t="shared" si="105"/>
        <v/>
      </c>
      <c r="AJ152" s="44" t="str">
        <f t="shared" si="106"/>
        <v/>
      </c>
      <c r="AK152" s="44" t="str">
        <f t="shared" si="107"/>
        <v/>
      </c>
      <c r="AL152" s="44" t="str">
        <f t="shared" si="108"/>
        <v/>
      </c>
      <c r="AM152" s="44" t="str">
        <f t="shared" si="109"/>
        <v/>
      </c>
      <c r="AN152" s="44" t="str">
        <f t="shared" si="110"/>
        <v/>
      </c>
      <c r="AO152" s="44" t="str">
        <f t="shared" si="111"/>
        <v/>
      </c>
      <c r="AP152" s="44" t="str">
        <f t="shared" si="112"/>
        <v/>
      </c>
      <c r="AQ152" s="44" t="str">
        <f t="shared" si="113"/>
        <v/>
      </c>
      <c r="AR152" s="25" t="str">
        <f t="shared" si="114"/>
        <v/>
      </c>
    </row>
    <row r="153" spans="1:44" x14ac:dyDescent="0.35">
      <c r="A153" s="25"/>
      <c r="B153" s="25"/>
      <c r="C153" s="25"/>
      <c r="D153" s="25"/>
      <c r="E153" s="25"/>
      <c r="F153" s="25"/>
      <c r="G153" s="25"/>
      <c r="H153" s="25"/>
      <c r="I153" s="25"/>
      <c r="J153" s="25"/>
      <c r="K153" s="25"/>
      <c r="L153" s="25"/>
      <c r="M153" s="25"/>
      <c r="N153" s="25"/>
      <c r="O153" s="25"/>
      <c r="P153" s="25"/>
      <c r="Q153" s="25" t="str">
        <f t="shared" si="92"/>
        <v/>
      </c>
      <c r="R153" s="25" t="str">
        <f t="shared" si="93"/>
        <v/>
      </c>
      <c r="S153" s="25" t="str">
        <f t="shared" si="94"/>
        <v/>
      </c>
      <c r="T153" s="25" t="str">
        <f t="shared" si="95"/>
        <v/>
      </c>
      <c r="U153" s="25" t="str">
        <f t="shared" si="96"/>
        <v/>
      </c>
      <c r="V153" s="25" t="str">
        <f t="shared" si="97"/>
        <v/>
      </c>
      <c r="W153" s="25" t="str">
        <f t="shared" si="98"/>
        <v/>
      </c>
      <c r="X153" s="25" t="str">
        <f t="shared" si="99"/>
        <v/>
      </c>
      <c r="Y153" s="25" t="str">
        <f t="shared" si="100"/>
        <v/>
      </c>
      <c r="Z153" s="35" t="str">
        <f>IF(COUNTA(E153:P153)=0,"",((Q153*Instellingen!$B$5)+(S153*Instellingen!$B$6)+(R153*Instellingen!$B$7)+(T153*Instellingen!$B$9)+(U153*Instellingen!$B$10)+(V153*Instellingen!$B$11)+(W153*Instellingen!$B$12)+(X153*Instellingen!$B$13)+(Y153*Instellingen!$B$14))/(5*SUM(Instellingen!$B$5:$B$14)))</f>
        <v/>
      </c>
      <c r="AA153" s="35" t="str">
        <f t="shared" si="101"/>
        <v/>
      </c>
      <c r="AB153" s="25" t="str">
        <f>IF(COUNTA(E153:P153)=0,"",IF(OR(I153="Ingemetseld",I153="Houten kozijn - niet volledig droog",M153="Niet geschikt",AND(H153="Hout",I153&lt;&gt;"Houten kozijn - droog en losmaakbaar"),AND(I153="Houten kozijn - droog en losmaakbaar",H153&lt;&gt;"Hout"),AND(H153="Hout",Q153&lt;5)),"NO-GO (los deurblad)",IF(AND(AA153&gt;=Instellingen!$E$6,O153="Ja",P153="Ja"),"GO",IF(AA153&gt;=Instellingen!$E$7,"GO met aanpassingen",IF(AA153&gt;=Instellingen!$E$9,"HOLD","NO-GO (los deurblad)")))))</f>
        <v/>
      </c>
      <c r="AC153" s="36" t="str">
        <f t="shared" si="102"/>
        <v/>
      </c>
      <c r="AD153" s="36" t="str">
        <f t="shared" si="103"/>
        <v/>
      </c>
      <c r="AE153" s="37" t="str">
        <f>IF(AD153="","",AD153*Instellingen!$E$17)</f>
        <v/>
      </c>
      <c r="AF153" s="37" t="str">
        <f>IF(J153="","",IF(J153="Ja",Instellingen!$E$18,IF(J153="Nee",Instellingen!$E$19,"")))</f>
        <v/>
      </c>
      <c r="AG153" s="37" t="str">
        <f>IF(OR(AF153="",COUNTA(E153:P153)=0),"",ROUND(AF153*Instellingen!$E$21,0))</f>
        <v/>
      </c>
      <c r="AH153" s="37" t="str">
        <f t="shared" si="104"/>
        <v/>
      </c>
      <c r="AI153" s="25" t="str">
        <f t="shared" si="105"/>
        <v/>
      </c>
      <c r="AJ153" s="44" t="str">
        <f t="shared" si="106"/>
        <v/>
      </c>
      <c r="AK153" s="44" t="str">
        <f t="shared" si="107"/>
        <v/>
      </c>
      <c r="AL153" s="44" t="str">
        <f t="shared" si="108"/>
        <v/>
      </c>
      <c r="AM153" s="44" t="str">
        <f t="shared" si="109"/>
        <v/>
      </c>
      <c r="AN153" s="44" t="str">
        <f t="shared" si="110"/>
        <v/>
      </c>
      <c r="AO153" s="44" t="str">
        <f t="shared" si="111"/>
        <v/>
      </c>
      <c r="AP153" s="44" t="str">
        <f t="shared" si="112"/>
        <v/>
      </c>
      <c r="AQ153" s="44" t="str">
        <f t="shared" si="113"/>
        <v/>
      </c>
      <c r="AR153" s="25" t="str">
        <f t="shared" si="114"/>
        <v/>
      </c>
    </row>
    <row r="154" spans="1:44" x14ac:dyDescent="0.35">
      <c r="A154" s="25"/>
      <c r="B154" s="25"/>
      <c r="C154" s="25"/>
      <c r="D154" s="25"/>
      <c r="E154" s="25"/>
      <c r="F154" s="25"/>
      <c r="G154" s="25"/>
      <c r="H154" s="25"/>
      <c r="I154" s="25"/>
      <c r="J154" s="25"/>
      <c r="K154" s="25"/>
      <c r="L154" s="25"/>
      <c r="M154" s="25"/>
      <c r="N154" s="25"/>
      <c r="O154" s="25"/>
      <c r="P154" s="25"/>
      <c r="Q154" s="25" t="str">
        <f t="shared" si="92"/>
        <v/>
      </c>
      <c r="R154" s="25" t="str">
        <f t="shared" si="93"/>
        <v/>
      </c>
      <c r="S154" s="25" t="str">
        <f t="shared" si="94"/>
        <v/>
      </c>
      <c r="T154" s="25" t="str">
        <f t="shared" si="95"/>
        <v/>
      </c>
      <c r="U154" s="25" t="str">
        <f t="shared" si="96"/>
        <v/>
      </c>
      <c r="V154" s="25" t="str">
        <f t="shared" si="97"/>
        <v/>
      </c>
      <c r="W154" s="25" t="str">
        <f t="shared" si="98"/>
        <v/>
      </c>
      <c r="X154" s="25" t="str">
        <f t="shared" si="99"/>
        <v/>
      </c>
      <c r="Y154" s="25" t="str">
        <f t="shared" si="100"/>
        <v/>
      </c>
      <c r="Z154" s="35" t="str">
        <f>IF(COUNTA(E154:P154)=0,"",((Q154*Instellingen!$B$5)+(S154*Instellingen!$B$6)+(R154*Instellingen!$B$7)+(T154*Instellingen!$B$9)+(U154*Instellingen!$B$10)+(V154*Instellingen!$B$11)+(W154*Instellingen!$B$12)+(X154*Instellingen!$B$13)+(Y154*Instellingen!$B$14))/(5*SUM(Instellingen!$B$5:$B$14)))</f>
        <v/>
      </c>
      <c r="AA154" s="35" t="str">
        <f t="shared" si="101"/>
        <v/>
      </c>
      <c r="AB154" s="25" t="str">
        <f>IF(COUNTA(E154:P154)=0,"",IF(OR(I154="Ingemetseld",I154="Houten kozijn - niet volledig droog",M154="Niet geschikt",AND(H154="Hout",I154&lt;&gt;"Houten kozijn - droog en losmaakbaar"),AND(I154="Houten kozijn - droog en losmaakbaar",H154&lt;&gt;"Hout"),AND(H154="Hout",Q154&lt;5)),"NO-GO (los deurblad)",IF(AND(AA154&gt;=Instellingen!$E$6,O154="Ja",P154="Ja"),"GO",IF(AA154&gt;=Instellingen!$E$7,"GO met aanpassingen",IF(AA154&gt;=Instellingen!$E$9,"HOLD","NO-GO (los deurblad)")))))</f>
        <v/>
      </c>
      <c r="AC154" s="36" t="str">
        <f t="shared" si="102"/>
        <v/>
      </c>
      <c r="AD154" s="36" t="str">
        <f t="shared" si="103"/>
        <v/>
      </c>
      <c r="AE154" s="37" t="str">
        <f>IF(AD154="","",AD154*Instellingen!$E$17)</f>
        <v/>
      </c>
      <c r="AF154" s="37" t="str">
        <f>IF(J154="","",IF(J154="Ja",Instellingen!$E$18,IF(J154="Nee",Instellingen!$E$19,"")))</f>
        <v/>
      </c>
      <c r="AG154" s="37" t="str">
        <f>IF(OR(AF154="",COUNTA(E154:P154)=0),"",ROUND(AF154*Instellingen!$E$21,0))</f>
        <v/>
      </c>
      <c r="AH154" s="37" t="str">
        <f t="shared" si="104"/>
        <v/>
      </c>
      <c r="AI154" s="25" t="str">
        <f t="shared" si="105"/>
        <v/>
      </c>
      <c r="AJ154" s="44" t="str">
        <f t="shared" si="106"/>
        <v/>
      </c>
      <c r="AK154" s="44" t="str">
        <f t="shared" si="107"/>
        <v/>
      </c>
      <c r="AL154" s="44" t="str">
        <f t="shared" si="108"/>
        <v/>
      </c>
      <c r="AM154" s="44" t="str">
        <f t="shared" si="109"/>
        <v/>
      </c>
      <c r="AN154" s="44" t="str">
        <f t="shared" si="110"/>
        <v/>
      </c>
      <c r="AO154" s="44" t="str">
        <f t="shared" si="111"/>
        <v/>
      </c>
      <c r="AP154" s="44" t="str">
        <f t="shared" si="112"/>
        <v/>
      </c>
      <c r="AQ154" s="44" t="str">
        <f t="shared" si="113"/>
        <v/>
      </c>
      <c r="AR154" s="25" t="str">
        <f t="shared" si="114"/>
        <v/>
      </c>
    </row>
    <row r="155" spans="1:44" x14ac:dyDescent="0.35">
      <c r="A155" s="25"/>
      <c r="B155" s="25"/>
      <c r="C155" s="25"/>
      <c r="D155" s="25"/>
      <c r="E155" s="25"/>
      <c r="F155" s="25"/>
      <c r="G155" s="25"/>
      <c r="H155" s="25"/>
      <c r="I155" s="25"/>
      <c r="J155" s="25"/>
      <c r="K155" s="25"/>
      <c r="L155" s="25"/>
      <c r="M155" s="25"/>
      <c r="N155" s="25"/>
      <c r="O155" s="25"/>
      <c r="P155" s="25"/>
      <c r="Q155" s="25" t="str">
        <f t="shared" si="92"/>
        <v/>
      </c>
      <c r="R155" s="25" t="str">
        <f t="shared" si="93"/>
        <v/>
      </c>
      <c r="S155" s="25" t="str">
        <f t="shared" si="94"/>
        <v/>
      </c>
      <c r="T155" s="25" t="str">
        <f t="shared" si="95"/>
        <v/>
      </c>
      <c r="U155" s="25" t="str">
        <f t="shared" si="96"/>
        <v/>
      </c>
      <c r="V155" s="25" t="str">
        <f t="shared" si="97"/>
        <v/>
      </c>
      <c r="W155" s="25" t="str">
        <f t="shared" si="98"/>
        <v/>
      </c>
      <c r="X155" s="25" t="str">
        <f t="shared" si="99"/>
        <v/>
      </c>
      <c r="Y155" s="25" t="str">
        <f t="shared" si="100"/>
        <v/>
      </c>
      <c r="Z155" s="35" t="str">
        <f>IF(COUNTA(E155:P155)=0,"",((Q155*Instellingen!$B$5)+(S155*Instellingen!$B$6)+(R155*Instellingen!$B$7)+(T155*Instellingen!$B$9)+(U155*Instellingen!$B$10)+(V155*Instellingen!$B$11)+(W155*Instellingen!$B$12)+(X155*Instellingen!$B$13)+(Y155*Instellingen!$B$14))/(5*SUM(Instellingen!$B$5:$B$14)))</f>
        <v/>
      </c>
      <c r="AA155" s="35" t="str">
        <f t="shared" si="101"/>
        <v/>
      </c>
      <c r="AB155" s="25" t="str">
        <f>IF(COUNTA(E155:P155)=0,"",IF(OR(I155="Ingemetseld",I155="Houten kozijn - niet volledig droog",M155="Niet geschikt",AND(H155="Hout",I155&lt;&gt;"Houten kozijn - droog en losmaakbaar"),AND(I155="Houten kozijn - droog en losmaakbaar",H155&lt;&gt;"Hout"),AND(H155="Hout",Q155&lt;5)),"NO-GO (los deurblad)",IF(AND(AA155&gt;=Instellingen!$E$6,O155="Ja",P155="Ja"),"GO",IF(AA155&gt;=Instellingen!$E$7,"GO met aanpassingen",IF(AA155&gt;=Instellingen!$E$9,"HOLD","NO-GO (los deurblad)")))))</f>
        <v/>
      </c>
      <c r="AC155" s="36" t="str">
        <f t="shared" si="102"/>
        <v/>
      </c>
      <c r="AD155" s="36" t="str">
        <f t="shared" si="103"/>
        <v/>
      </c>
      <c r="AE155" s="37" t="str">
        <f>IF(AD155="","",AD155*Instellingen!$E$17)</f>
        <v/>
      </c>
      <c r="AF155" s="37" t="str">
        <f>IF(J155="","",IF(J155="Ja",Instellingen!$E$18,IF(J155="Nee",Instellingen!$E$19,"")))</f>
        <v/>
      </c>
      <c r="AG155" s="37" t="str">
        <f>IF(OR(AF155="",COUNTA(E155:P155)=0),"",ROUND(AF155*Instellingen!$E$21,0))</f>
        <v/>
      </c>
      <c r="AH155" s="37" t="str">
        <f t="shared" si="104"/>
        <v/>
      </c>
      <c r="AI155" s="25" t="str">
        <f t="shared" si="105"/>
        <v/>
      </c>
      <c r="AJ155" s="44" t="str">
        <f t="shared" si="106"/>
        <v/>
      </c>
      <c r="AK155" s="44" t="str">
        <f t="shared" si="107"/>
        <v/>
      </c>
      <c r="AL155" s="44" t="str">
        <f t="shared" si="108"/>
        <v/>
      </c>
      <c r="AM155" s="44" t="str">
        <f t="shared" si="109"/>
        <v/>
      </c>
      <c r="AN155" s="44" t="str">
        <f t="shared" si="110"/>
        <v/>
      </c>
      <c r="AO155" s="44" t="str">
        <f t="shared" si="111"/>
        <v/>
      </c>
      <c r="AP155" s="44" t="str">
        <f t="shared" si="112"/>
        <v/>
      </c>
      <c r="AQ155" s="44" t="str">
        <f t="shared" si="113"/>
        <v/>
      </c>
      <c r="AR155" s="25" t="str">
        <f t="shared" si="114"/>
        <v/>
      </c>
    </row>
    <row r="156" spans="1:44" x14ac:dyDescent="0.35">
      <c r="A156" s="25"/>
      <c r="B156" s="25"/>
      <c r="C156" s="25"/>
      <c r="D156" s="25"/>
      <c r="E156" s="25"/>
      <c r="F156" s="25"/>
      <c r="G156" s="25"/>
      <c r="H156" s="25"/>
      <c r="I156" s="25"/>
      <c r="J156" s="25"/>
      <c r="K156" s="25"/>
      <c r="L156" s="25"/>
      <c r="M156" s="25"/>
      <c r="N156" s="25"/>
      <c r="O156" s="25"/>
      <c r="P156" s="25"/>
      <c r="Q156" s="25" t="str">
        <f t="shared" si="92"/>
        <v/>
      </c>
      <c r="R156" s="25" t="str">
        <f t="shared" si="93"/>
        <v/>
      </c>
      <c r="S156" s="25" t="str">
        <f t="shared" si="94"/>
        <v/>
      </c>
      <c r="T156" s="25" t="str">
        <f t="shared" si="95"/>
        <v/>
      </c>
      <c r="U156" s="25" t="str">
        <f t="shared" si="96"/>
        <v/>
      </c>
      <c r="V156" s="25" t="str">
        <f t="shared" si="97"/>
        <v/>
      </c>
      <c r="W156" s="25" t="str">
        <f t="shared" si="98"/>
        <v/>
      </c>
      <c r="X156" s="25" t="str">
        <f t="shared" si="99"/>
        <v/>
      </c>
      <c r="Y156" s="25" t="str">
        <f t="shared" si="100"/>
        <v/>
      </c>
      <c r="Z156" s="35" t="str">
        <f>IF(COUNTA(E156:P156)=0,"",((Q156*Instellingen!$B$5)+(S156*Instellingen!$B$6)+(R156*Instellingen!$B$7)+(T156*Instellingen!$B$9)+(U156*Instellingen!$B$10)+(V156*Instellingen!$B$11)+(W156*Instellingen!$B$12)+(X156*Instellingen!$B$13)+(Y156*Instellingen!$B$14))/(5*SUM(Instellingen!$B$5:$B$14)))</f>
        <v/>
      </c>
      <c r="AA156" s="35" t="str">
        <f t="shared" si="101"/>
        <v/>
      </c>
      <c r="AB156" s="25" t="str">
        <f>IF(COUNTA(E156:P156)=0,"",IF(OR(I156="Ingemetseld",I156="Houten kozijn - niet volledig droog",M156="Niet geschikt",AND(H156="Hout",I156&lt;&gt;"Houten kozijn - droog en losmaakbaar"),AND(I156="Houten kozijn - droog en losmaakbaar",H156&lt;&gt;"Hout"),AND(H156="Hout",Q156&lt;5)),"NO-GO (los deurblad)",IF(AND(AA156&gt;=Instellingen!$E$6,O156="Ja",P156="Ja"),"GO",IF(AA156&gt;=Instellingen!$E$7,"GO met aanpassingen",IF(AA156&gt;=Instellingen!$E$9,"HOLD","NO-GO (los deurblad)")))))</f>
        <v/>
      </c>
      <c r="AC156" s="36" t="str">
        <f t="shared" si="102"/>
        <v/>
      </c>
      <c r="AD156" s="36" t="str">
        <f t="shared" si="103"/>
        <v/>
      </c>
      <c r="AE156" s="37" t="str">
        <f>IF(AD156="","",AD156*Instellingen!$E$17)</f>
        <v/>
      </c>
      <c r="AF156" s="37" t="str">
        <f>IF(J156="","",IF(J156="Ja",Instellingen!$E$18,IF(J156="Nee",Instellingen!$E$19,"")))</f>
        <v/>
      </c>
      <c r="AG156" s="37" t="str">
        <f>IF(OR(AF156="",COUNTA(E156:P156)=0),"",ROUND(AF156*Instellingen!$E$21,0))</f>
        <v/>
      </c>
      <c r="AH156" s="37" t="str">
        <f t="shared" si="104"/>
        <v/>
      </c>
      <c r="AI156" s="25" t="str">
        <f t="shared" si="105"/>
        <v/>
      </c>
      <c r="AJ156" s="44" t="str">
        <f t="shared" si="106"/>
        <v/>
      </c>
      <c r="AK156" s="44" t="str">
        <f t="shared" si="107"/>
        <v/>
      </c>
      <c r="AL156" s="44" t="str">
        <f t="shared" si="108"/>
        <v/>
      </c>
      <c r="AM156" s="44" t="str">
        <f t="shared" si="109"/>
        <v/>
      </c>
      <c r="AN156" s="44" t="str">
        <f t="shared" si="110"/>
        <v/>
      </c>
      <c r="AO156" s="44" t="str">
        <f t="shared" si="111"/>
        <v/>
      </c>
      <c r="AP156" s="44" t="str">
        <f t="shared" si="112"/>
        <v/>
      </c>
      <c r="AQ156" s="44" t="str">
        <f t="shared" si="113"/>
        <v/>
      </c>
      <c r="AR156" s="25" t="str">
        <f t="shared" si="114"/>
        <v/>
      </c>
    </row>
    <row r="157" spans="1:44" x14ac:dyDescent="0.35">
      <c r="A157" s="25"/>
      <c r="B157" s="25"/>
      <c r="C157" s="25"/>
      <c r="D157" s="25"/>
      <c r="E157" s="25"/>
      <c r="F157" s="25"/>
      <c r="G157" s="25"/>
      <c r="H157" s="25"/>
      <c r="I157" s="25"/>
      <c r="J157" s="25"/>
      <c r="K157" s="25"/>
      <c r="L157" s="25"/>
      <c r="M157" s="25"/>
      <c r="N157" s="25"/>
      <c r="O157" s="25"/>
      <c r="P157" s="25"/>
      <c r="Q157" s="25" t="str">
        <f t="shared" si="92"/>
        <v/>
      </c>
      <c r="R157" s="25" t="str">
        <f t="shared" si="93"/>
        <v/>
      </c>
      <c r="S157" s="25" t="str">
        <f t="shared" si="94"/>
        <v/>
      </c>
      <c r="T157" s="25" t="str">
        <f t="shared" si="95"/>
        <v/>
      </c>
      <c r="U157" s="25" t="str">
        <f t="shared" si="96"/>
        <v/>
      </c>
      <c r="V157" s="25" t="str">
        <f t="shared" si="97"/>
        <v/>
      </c>
      <c r="W157" s="25" t="str">
        <f t="shared" si="98"/>
        <v/>
      </c>
      <c r="X157" s="25" t="str">
        <f t="shared" si="99"/>
        <v/>
      </c>
      <c r="Y157" s="25" t="str">
        <f t="shared" si="100"/>
        <v/>
      </c>
      <c r="Z157" s="35" t="str">
        <f>IF(COUNTA(E157:P157)=0,"",((Q157*Instellingen!$B$5)+(S157*Instellingen!$B$6)+(R157*Instellingen!$B$7)+(T157*Instellingen!$B$9)+(U157*Instellingen!$B$10)+(V157*Instellingen!$B$11)+(W157*Instellingen!$B$12)+(X157*Instellingen!$B$13)+(Y157*Instellingen!$B$14))/(5*SUM(Instellingen!$B$5:$B$14)))</f>
        <v/>
      </c>
      <c r="AA157" s="35" t="str">
        <f t="shared" si="101"/>
        <v/>
      </c>
      <c r="AB157" s="25" t="str">
        <f>IF(COUNTA(E157:P157)=0,"",IF(OR(I157="Ingemetseld",I157="Houten kozijn - niet volledig droog",M157="Niet geschikt",AND(H157="Hout",I157&lt;&gt;"Houten kozijn - droog en losmaakbaar"),AND(I157="Houten kozijn - droog en losmaakbaar",H157&lt;&gt;"Hout"),AND(H157="Hout",Q157&lt;5)),"NO-GO (los deurblad)",IF(AND(AA157&gt;=Instellingen!$E$6,O157="Ja",P157="Ja"),"GO",IF(AA157&gt;=Instellingen!$E$7,"GO met aanpassingen",IF(AA157&gt;=Instellingen!$E$9,"HOLD","NO-GO (los deurblad)")))))</f>
        <v/>
      </c>
      <c r="AC157" s="36" t="str">
        <f t="shared" si="102"/>
        <v/>
      </c>
      <c r="AD157" s="36" t="str">
        <f t="shared" si="103"/>
        <v/>
      </c>
      <c r="AE157" s="37" t="str">
        <f>IF(AD157="","",AD157*Instellingen!$E$17)</f>
        <v/>
      </c>
      <c r="AF157" s="37" t="str">
        <f>IF(J157="","",IF(J157="Ja",Instellingen!$E$18,IF(J157="Nee",Instellingen!$E$19,"")))</f>
        <v/>
      </c>
      <c r="AG157" s="37" t="str">
        <f>IF(OR(AF157="",COUNTA(E157:P157)=0),"",ROUND(AF157*Instellingen!$E$21,0))</f>
        <v/>
      </c>
      <c r="AH157" s="37" t="str">
        <f t="shared" si="104"/>
        <v/>
      </c>
      <c r="AI157" s="25" t="str">
        <f t="shared" si="105"/>
        <v/>
      </c>
      <c r="AJ157" s="44" t="str">
        <f t="shared" si="106"/>
        <v/>
      </c>
      <c r="AK157" s="44" t="str">
        <f t="shared" si="107"/>
        <v/>
      </c>
      <c r="AL157" s="44" t="str">
        <f t="shared" si="108"/>
        <v/>
      </c>
      <c r="AM157" s="44" t="str">
        <f t="shared" si="109"/>
        <v/>
      </c>
      <c r="AN157" s="44" t="str">
        <f t="shared" si="110"/>
        <v/>
      </c>
      <c r="AO157" s="44" t="str">
        <f t="shared" si="111"/>
        <v/>
      </c>
      <c r="AP157" s="44" t="str">
        <f t="shared" si="112"/>
        <v/>
      </c>
      <c r="AQ157" s="44" t="str">
        <f t="shared" si="113"/>
        <v/>
      </c>
      <c r="AR157" s="25" t="str">
        <f t="shared" si="114"/>
        <v/>
      </c>
    </row>
    <row r="158" spans="1:44" x14ac:dyDescent="0.35">
      <c r="A158" s="25"/>
      <c r="B158" s="25"/>
      <c r="C158" s="25"/>
      <c r="D158" s="25"/>
      <c r="E158" s="25"/>
      <c r="F158" s="25"/>
      <c r="G158" s="25"/>
      <c r="H158" s="25"/>
      <c r="I158" s="25"/>
      <c r="J158" s="25"/>
      <c r="K158" s="25"/>
      <c r="L158" s="25"/>
      <c r="M158" s="25"/>
      <c r="N158" s="25"/>
      <c r="O158" s="25"/>
      <c r="P158" s="25"/>
      <c r="Q158" s="25" t="str">
        <f t="shared" si="92"/>
        <v/>
      </c>
      <c r="R158" s="25" t="str">
        <f t="shared" si="93"/>
        <v/>
      </c>
      <c r="S158" s="25" t="str">
        <f t="shared" si="94"/>
        <v/>
      </c>
      <c r="T158" s="25" t="str">
        <f t="shared" si="95"/>
        <v/>
      </c>
      <c r="U158" s="25" t="str">
        <f t="shared" si="96"/>
        <v/>
      </c>
      <c r="V158" s="25" t="str">
        <f t="shared" si="97"/>
        <v/>
      </c>
      <c r="W158" s="25" t="str">
        <f t="shared" si="98"/>
        <v/>
      </c>
      <c r="X158" s="25" t="str">
        <f t="shared" si="99"/>
        <v/>
      </c>
      <c r="Y158" s="25" t="str">
        <f t="shared" si="100"/>
        <v/>
      </c>
      <c r="Z158" s="35" t="str">
        <f>IF(COUNTA(E158:P158)=0,"",((Q158*Instellingen!$B$5)+(S158*Instellingen!$B$6)+(R158*Instellingen!$B$7)+(T158*Instellingen!$B$9)+(U158*Instellingen!$B$10)+(V158*Instellingen!$B$11)+(W158*Instellingen!$B$12)+(X158*Instellingen!$B$13)+(Y158*Instellingen!$B$14))/(5*SUM(Instellingen!$B$5:$B$14)))</f>
        <v/>
      </c>
      <c r="AA158" s="35" t="str">
        <f t="shared" si="101"/>
        <v/>
      </c>
      <c r="AB158" s="25" t="str">
        <f>IF(COUNTA(E158:P158)=0,"",IF(OR(I158="Ingemetseld",I158="Houten kozijn - niet volledig droog",M158="Niet geschikt",AND(H158="Hout",I158&lt;&gt;"Houten kozijn - droog en losmaakbaar"),AND(I158="Houten kozijn - droog en losmaakbaar",H158&lt;&gt;"Hout"),AND(H158="Hout",Q158&lt;5)),"NO-GO (los deurblad)",IF(AND(AA158&gt;=Instellingen!$E$6,O158="Ja",P158="Ja"),"GO",IF(AA158&gt;=Instellingen!$E$7,"GO met aanpassingen",IF(AA158&gt;=Instellingen!$E$9,"HOLD","NO-GO (los deurblad)")))))</f>
        <v/>
      </c>
      <c r="AC158" s="36" t="str">
        <f t="shared" si="102"/>
        <v/>
      </c>
      <c r="AD158" s="36" t="str">
        <f t="shared" si="103"/>
        <v/>
      </c>
      <c r="AE158" s="37" t="str">
        <f>IF(AD158="","",AD158*Instellingen!$E$17)</f>
        <v/>
      </c>
      <c r="AF158" s="37" t="str">
        <f>IF(J158="","",IF(J158="Ja",Instellingen!$E$18,IF(J158="Nee",Instellingen!$E$19,"")))</f>
        <v/>
      </c>
      <c r="AG158" s="37" t="str">
        <f>IF(OR(AF158="",COUNTA(E158:P158)=0),"",ROUND(AF158*Instellingen!$E$21,0))</f>
        <v/>
      </c>
      <c r="AH158" s="37" t="str">
        <f t="shared" si="104"/>
        <v/>
      </c>
      <c r="AI158" s="25" t="str">
        <f t="shared" si="105"/>
        <v/>
      </c>
      <c r="AJ158" s="44" t="str">
        <f t="shared" si="106"/>
        <v/>
      </c>
      <c r="AK158" s="44" t="str">
        <f t="shared" si="107"/>
        <v/>
      </c>
      <c r="AL158" s="44" t="str">
        <f t="shared" si="108"/>
        <v/>
      </c>
      <c r="AM158" s="44" t="str">
        <f t="shared" si="109"/>
        <v/>
      </c>
      <c r="AN158" s="44" t="str">
        <f t="shared" si="110"/>
        <v/>
      </c>
      <c r="AO158" s="44" t="str">
        <f t="shared" si="111"/>
        <v/>
      </c>
      <c r="AP158" s="44" t="str">
        <f t="shared" si="112"/>
        <v/>
      </c>
      <c r="AQ158" s="44" t="str">
        <f t="shared" si="113"/>
        <v/>
      </c>
      <c r="AR158" s="25" t="str">
        <f t="shared" si="114"/>
        <v/>
      </c>
    </row>
    <row r="159" spans="1:44" x14ac:dyDescent="0.35">
      <c r="A159" s="25"/>
      <c r="B159" s="25"/>
      <c r="C159" s="25"/>
      <c r="D159" s="25"/>
      <c r="E159" s="25"/>
      <c r="F159" s="25"/>
      <c r="G159" s="25"/>
      <c r="H159" s="25"/>
      <c r="I159" s="25"/>
      <c r="J159" s="25"/>
      <c r="K159" s="25"/>
      <c r="L159" s="25"/>
      <c r="M159" s="25"/>
      <c r="N159" s="25"/>
      <c r="O159" s="25"/>
      <c r="P159" s="25"/>
      <c r="Q159" s="25" t="str">
        <f t="shared" ref="Q159:Q186" si="115">IF(OR(F159="",G159=""),"",IF(AND(F159&lt;=0.95,G159&lt;=2.3),5,IF(AND(F159&lt;=1,G159&lt;=2.35),4,IF(AND(F159&lt;=1.05,G159&lt;=2.4),3,IF(AND(F159&lt;=1.1,G159&lt;=2.5),2,1)))))</f>
        <v/>
      </c>
      <c r="R159" s="25" t="str">
        <f t="shared" ref="R159:R186" si="116">IF(H159="","",IF(H159="Staal",5,IF(H159="Aluminium",5,IF(H159="Hout",1,2))))</f>
        <v/>
      </c>
      <c r="S159" s="25" t="str">
        <f t="shared" ref="S159:S186" si="117">IF(I159="","",IF(I159="Stalen kozijn in dichte systeemwand",5,IF(I159="Stalen kozijn met zijlicht",4,IF(I159="Aluminium kozijn in glazen systeemwand",3,IF(I159="Aluminium kozijn met direct gekoppeld glas",2,IF(I159="Houten kozijn - droog en losmaakbaar",2,IF(I159="Houten kozijn - niet volledig droog",1,IF(I159="Ingemetseld",1,2))))))))</f>
        <v/>
      </c>
      <c r="T159" s="25" t="str">
        <f t="shared" ref="T159:T186" si="118">IF(K159="","",IF(K159="Compleet",5,IF(K159="Deels",3,1)))</f>
        <v/>
      </c>
      <c r="U159" s="25" t="str">
        <f t="shared" ref="U159:U186" si="119">IF(L159="","",IF(L159="Geen",5,IF(L159="Licht",4,IF(L159="Matig",2,1))))</f>
        <v/>
      </c>
      <c r="V159" s="25" t="str">
        <f t="shared" ref="V159:V186" si="120">IF(M159="","",IF(M159="Direct inzetbaar",5,IF(M159="Aanpassing nodig",3,IF(M159="Twijfelachtig",2,1))))</f>
        <v/>
      </c>
      <c r="W159" s="25" t="str">
        <f t="shared" ref="W159:W186" si="121">IF(N159="","",IF(N159="Ja",5,IF(N159="Gedeeltelijk",3,1)))</f>
        <v/>
      </c>
      <c r="X159" s="25" t="str">
        <f t="shared" ref="X159:X186" si="122">IF(O159="","",IF(O159="Ja",5,IF(O159="Misschien",3,1)))</f>
        <v/>
      </c>
      <c r="Y159" s="25" t="str">
        <f t="shared" ref="Y159:Y186" si="123">IF(P159="","",IF(P159="Ja",5,IF(P159="Met moeite",3,1)))</f>
        <v/>
      </c>
      <c r="Z159" s="35" t="str">
        <f>IF(COUNTA(E159:P159)=0,"",((Q159*Instellingen!$B$5)+(S159*Instellingen!$B$6)+(R159*Instellingen!$B$7)+(T159*Instellingen!$B$9)+(U159*Instellingen!$B$10)+(V159*Instellingen!$B$11)+(W159*Instellingen!$B$12)+(X159*Instellingen!$B$13)+(Y159*Instellingen!$B$14))/(5*SUM(Instellingen!$B$5:$B$14)))</f>
        <v/>
      </c>
      <c r="AA159" s="35" t="str">
        <f t="shared" ref="AA159:AA186" si="124">IF(Z159="","",Z159)</f>
        <v/>
      </c>
      <c r="AB159" s="25" t="str">
        <f>IF(COUNTA(E159:P159)=0,"",IF(OR(I159="Ingemetseld",I159="Houten kozijn - niet volledig droog",M159="Niet geschikt",AND(H159="Hout",I159&lt;&gt;"Houten kozijn - droog en losmaakbaar"),AND(I159="Houten kozijn - droog en losmaakbaar",H159&lt;&gt;"Hout"),AND(H159="Hout",Q159&lt;5)),"NO-GO (los deurblad)",IF(AND(AA159&gt;=Instellingen!$E$6,O159="Ja",P159="Ja"),"GO",IF(AA159&gt;=Instellingen!$E$7,"GO met aanpassingen",IF(AA159&gt;=Instellingen!$E$9,"HOLD","NO-GO (los deurblad)")))))</f>
        <v/>
      </c>
      <c r="AC159" s="36" t="str">
        <f t="shared" ref="AC159:AC186" si="125">IF($AB159="","",IF($I159="Ingemetseld",0,IF($I159="Houten kozijn - niet volledig droog",0,IF($I159="Houten kozijn - droog en losmaakbaar",1.25,IF($I159="Stalen kozijn in dichte systeemwand",0.75,IF($I159="Stalen kozijn met zijlicht",1.25,IF($I159="Aluminium kozijn in glazen systeemwand",1,IF($I159="Aluminium kozijn met direct gekoppeld glas",1.5,""))))))))</f>
        <v/>
      </c>
      <c r="AD159" s="36" t="str">
        <f t="shared" ref="AD159:AD186" si="126">IF(AC159="","",E159*AC159)</f>
        <v/>
      </c>
      <c r="AE159" s="37" t="str">
        <f>IF(AD159="","",AD159*Instellingen!$E$17)</f>
        <v/>
      </c>
      <c r="AF159" s="37" t="str">
        <f>IF(J159="","",IF(J159="Ja",Instellingen!$E$18,IF(J159="Nee",Instellingen!$E$19,"")))</f>
        <v/>
      </c>
      <c r="AG159" s="37" t="str">
        <f>IF(OR(AF159="",COUNTA(E159:P159)=0),"",ROUND(AF159*Instellingen!$E$21,0))</f>
        <v/>
      </c>
      <c r="AH159" s="37" t="str">
        <f t="shared" ref="AH159:AH186" si="127">IF(AG159="","",E159*AG159)</f>
        <v/>
      </c>
      <c r="AI159" s="25" t="str">
        <f t="shared" ref="AI159:AI186" si="128">IF($AB159="","",IF(LEFT($AB159,5)="NO-GO","los deurblad kan verkocht worden",IF($AR159="Geen actie nodig","direct inzetbaar voor verwachte opbrengst",IF($AR159&lt;&gt;"","voor verwachte opbrengst nodig: "&amp;$AR159,IF($AB159="GO met aanpassingen","Aanpassing of opwaardering nodig",IF($AB159="HOLD","Afnemer/logistiek nog niet rond",""))))))</f>
        <v/>
      </c>
      <c r="AJ159" s="44" t="str">
        <f t="shared" ref="AJ159:AJ186" si="129">IF(COUNTA($E159:$P159)=0,"",IF(AND(LEFT($AB159,5)&lt;&gt;"NO-GO",$K159="Compleet",$L159="Geen",$M159="Direct inzetbaar",$N159="Ja"),1,0))</f>
        <v/>
      </c>
      <c r="AK159" s="44" t="str">
        <f t="shared" ref="AK159:AK186" si="130">IF(COUNTA($E159:$P159)=0,"",IF(AND(LEFT($AB159,5)&lt;&gt;"NO-GO",$L159="Licht"),1,0))</f>
        <v/>
      </c>
      <c r="AL159" s="44" t="str">
        <f t="shared" ref="AL159:AL186" si="131">IF(COUNTA($E159:$P159)=0,"",IF(AND(LEFT($AB159,5)&lt;&gt;"NO-GO",OR($L159="Matig",$L159="Ernstig")),1,0))</f>
        <v/>
      </c>
      <c r="AM159" s="44" t="str">
        <f t="shared" ref="AM159:AM186" si="132">IF(COUNTA($E159:$P159)=0,"",IF(AND(LEFT($AB159,5)&lt;&gt;"NO-GO",$K159="Deels"),1,0))</f>
        <v/>
      </c>
      <c r="AN159" s="44" t="str">
        <f t="shared" ref="AN159:AN186" si="133">IF(COUNTA($E159:$P159)=0,"",IF(AND(LEFT($AB159,5)&lt;&gt;"NO-GO",$M159="Aanpassing nodig"),1,0))</f>
        <v/>
      </c>
      <c r="AO159" s="44" t="str">
        <f t="shared" ref="AO159:AO186" si="134">IF(COUNTA($E159:$P159)=0,"",IF(AND(LEFT($AB159,5)&lt;&gt;"NO-GO",OR($N159="Gedeeltelijk",$N159="Nee")),1,0))</f>
        <v/>
      </c>
      <c r="AP159" s="44" t="str">
        <f t="shared" ref="AP159:AP186" si="135">IF(COUNTA($E159:$P159)=0,"",IF(AND(LEFT($AB159,5)&lt;&gt;"NO-GO",OR($M159="Twijfelachtig",$I159="Onbekend")),1,0))</f>
        <v/>
      </c>
      <c r="AQ159" s="44" t="str">
        <f t="shared" ref="AQ159:AQ186" si="136">IF(COUNTA($E159:$P159)=0,"",IF(OR(LEFT($AB159,5)="NO-GO",$K159="Los deurblad"),1,0))</f>
        <v/>
      </c>
      <c r="AR159" s="25" t="str">
        <f t="shared" ref="AR159:AR186" si="137">IF(COUNTA($E159:$P159)=0,"",IF($AJ159=1,"Geen actie nodig","")&amp;IF($AK159=1,IF(OR($AJ159=1),"; ","")&amp;"Reiniging nodig","")&amp;IF($AL159=1,IF(OR($AJ159=1,$AK159=1),"; ","")&amp;"Reparatie nodig","")&amp;IF($AM159=1,IF(OR($AJ159=1,$AK159=1,$AL159=1),"; ","")&amp;"Onderdelen aanvullen","")&amp;IF($AN159=1,IF(OR($AJ159=1,$AK159=1,$AL159=1,$AM159=1),"; ","")&amp;"Maataanpassing nodig","")&amp;IF($AO159=1,IF(OR($AJ159=1,$AK159=1,$AL159=1,$AM159=1,$AN159=1),"; ","")&amp;"Technische controle nodig","")&amp;IF($AP159=1,IF(OR($AJ159=1,$AK159=1,$AL159=1,$AM159=1,$AN159=1,$AO159=1),"; ","")&amp;"Handmatige beoordeling nodig","")&amp;IF($AQ159=1,IF(OR($AJ159=1,$AK159=1,$AL159=1,$AM159=1,$AN159=1,$AO159=1,$AP159=1),"; ","")&amp;"Alleen reststroom / los deurblad",""))</f>
        <v/>
      </c>
    </row>
    <row r="160" spans="1:44" x14ac:dyDescent="0.35">
      <c r="A160" s="25"/>
      <c r="B160" s="25"/>
      <c r="C160" s="25"/>
      <c r="D160" s="25"/>
      <c r="E160" s="25"/>
      <c r="F160" s="25"/>
      <c r="G160" s="25"/>
      <c r="H160" s="25"/>
      <c r="I160" s="25"/>
      <c r="J160" s="25"/>
      <c r="K160" s="25"/>
      <c r="L160" s="25"/>
      <c r="M160" s="25"/>
      <c r="N160" s="25"/>
      <c r="O160" s="25"/>
      <c r="P160" s="25"/>
      <c r="Q160" s="25" t="str">
        <f t="shared" si="115"/>
        <v/>
      </c>
      <c r="R160" s="25" t="str">
        <f t="shared" si="116"/>
        <v/>
      </c>
      <c r="S160" s="25" t="str">
        <f t="shared" si="117"/>
        <v/>
      </c>
      <c r="T160" s="25" t="str">
        <f t="shared" si="118"/>
        <v/>
      </c>
      <c r="U160" s="25" t="str">
        <f t="shared" si="119"/>
        <v/>
      </c>
      <c r="V160" s="25" t="str">
        <f t="shared" si="120"/>
        <v/>
      </c>
      <c r="W160" s="25" t="str">
        <f t="shared" si="121"/>
        <v/>
      </c>
      <c r="X160" s="25" t="str">
        <f t="shared" si="122"/>
        <v/>
      </c>
      <c r="Y160" s="25" t="str">
        <f t="shared" si="123"/>
        <v/>
      </c>
      <c r="Z160" s="35" t="str">
        <f>IF(COUNTA(E160:P160)=0,"",((Q160*Instellingen!$B$5)+(S160*Instellingen!$B$6)+(R160*Instellingen!$B$7)+(T160*Instellingen!$B$9)+(U160*Instellingen!$B$10)+(V160*Instellingen!$B$11)+(W160*Instellingen!$B$12)+(X160*Instellingen!$B$13)+(Y160*Instellingen!$B$14))/(5*SUM(Instellingen!$B$5:$B$14)))</f>
        <v/>
      </c>
      <c r="AA160" s="35" t="str">
        <f t="shared" si="124"/>
        <v/>
      </c>
      <c r="AB160" s="25" t="str">
        <f>IF(COUNTA(E160:P160)=0,"",IF(OR(I160="Ingemetseld",I160="Houten kozijn - niet volledig droog",M160="Niet geschikt",AND(H160="Hout",I160&lt;&gt;"Houten kozijn - droog en losmaakbaar"),AND(I160="Houten kozijn - droog en losmaakbaar",H160&lt;&gt;"Hout"),AND(H160="Hout",Q160&lt;5)),"NO-GO (los deurblad)",IF(AND(AA160&gt;=Instellingen!$E$6,O160="Ja",P160="Ja"),"GO",IF(AA160&gt;=Instellingen!$E$7,"GO met aanpassingen",IF(AA160&gt;=Instellingen!$E$9,"HOLD","NO-GO (los deurblad)")))))</f>
        <v/>
      </c>
      <c r="AC160" s="36" t="str">
        <f t="shared" si="125"/>
        <v/>
      </c>
      <c r="AD160" s="36" t="str">
        <f t="shared" si="126"/>
        <v/>
      </c>
      <c r="AE160" s="37" t="str">
        <f>IF(AD160="","",AD160*Instellingen!$E$17)</f>
        <v/>
      </c>
      <c r="AF160" s="37" t="str">
        <f>IF(J160="","",IF(J160="Ja",Instellingen!$E$18,IF(J160="Nee",Instellingen!$E$19,"")))</f>
        <v/>
      </c>
      <c r="AG160" s="37" t="str">
        <f>IF(OR(AF160="",COUNTA(E160:P160)=0),"",ROUND(AF160*Instellingen!$E$21,0))</f>
        <v/>
      </c>
      <c r="AH160" s="37" t="str">
        <f t="shared" si="127"/>
        <v/>
      </c>
      <c r="AI160" s="25" t="str">
        <f t="shared" si="128"/>
        <v/>
      </c>
      <c r="AJ160" s="44" t="str">
        <f t="shared" si="129"/>
        <v/>
      </c>
      <c r="AK160" s="44" t="str">
        <f t="shared" si="130"/>
        <v/>
      </c>
      <c r="AL160" s="44" t="str">
        <f t="shared" si="131"/>
        <v/>
      </c>
      <c r="AM160" s="44" t="str">
        <f t="shared" si="132"/>
        <v/>
      </c>
      <c r="AN160" s="44" t="str">
        <f t="shared" si="133"/>
        <v/>
      </c>
      <c r="AO160" s="44" t="str">
        <f t="shared" si="134"/>
        <v/>
      </c>
      <c r="AP160" s="44" t="str">
        <f t="shared" si="135"/>
        <v/>
      </c>
      <c r="AQ160" s="44" t="str">
        <f t="shared" si="136"/>
        <v/>
      </c>
      <c r="AR160" s="25" t="str">
        <f t="shared" si="137"/>
        <v/>
      </c>
    </row>
    <row r="161" spans="1:44" x14ac:dyDescent="0.35">
      <c r="A161" s="25"/>
      <c r="B161" s="25"/>
      <c r="C161" s="25"/>
      <c r="D161" s="25"/>
      <c r="E161" s="25"/>
      <c r="F161" s="25"/>
      <c r="G161" s="25"/>
      <c r="H161" s="25"/>
      <c r="I161" s="25"/>
      <c r="J161" s="25"/>
      <c r="K161" s="25"/>
      <c r="L161" s="25"/>
      <c r="M161" s="25"/>
      <c r="N161" s="25"/>
      <c r="O161" s="25"/>
      <c r="P161" s="25"/>
      <c r="Q161" s="25" t="str">
        <f t="shared" si="115"/>
        <v/>
      </c>
      <c r="R161" s="25" t="str">
        <f t="shared" si="116"/>
        <v/>
      </c>
      <c r="S161" s="25" t="str">
        <f t="shared" si="117"/>
        <v/>
      </c>
      <c r="T161" s="25" t="str">
        <f t="shared" si="118"/>
        <v/>
      </c>
      <c r="U161" s="25" t="str">
        <f t="shared" si="119"/>
        <v/>
      </c>
      <c r="V161" s="25" t="str">
        <f t="shared" si="120"/>
        <v/>
      </c>
      <c r="W161" s="25" t="str">
        <f t="shared" si="121"/>
        <v/>
      </c>
      <c r="X161" s="25" t="str">
        <f t="shared" si="122"/>
        <v/>
      </c>
      <c r="Y161" s="25" t="str">
        <f t="shared" si="123"/>
        <v/>
      </c>
      <c r="Z161" s="35" t="str">
        <f>IF(COUNTA(E161:P161)=0,"",((Q161*Instellingen!$B$5)+(S161*Instellingen!$B$6)+(R161*Instellingen!$B$7)+(T161*Instellingen!$B$9)+(U161*Instellingen!$B$10)+(V161*Instellingen!$B$11)+(W161*Instellingen!$B$12)+(X161*Instellingen!$B$13)+(Y161*Instellingen!$B$14))/(5*SUM(Instellingen!$B$5:$B$14)))</f>
        <v/>
      </c>
      <c r="AA161" s="35" t="str">
        <f t="shared" si="124"/>
        <v/>
      </c>
      <c r="AB161" s="25" t="str">
        <f>IF(COUNTA(E161:P161)=0,"",IF(OR(I161="Ingemetseld",I161="Houten kozijn - niet volledig droog",M161="Niet geschikt",AND(H161="Hout",I161&lt;&gt;"Houten kozijn - droog en losmaakbaar"),AND(I161="Houten kozijn - droog en losmaakbaar",H161&lt;&gt;"Hout"),AND(H161="Hout",Q161&lt;5)),"NO-GO (los deurblad)",IF(AND(AA161&gt;=Instellingen!$E$6,O161="Ja",P161="Ja"),"GO",IF(AA161&gt;=Instellingen!$E$7,"GO met aanpassingen",IF(AA161&gt;=Instellingen!$E$9,"HOLD","NO-GO (los deurblad)")))))</f>
        <v/>
      </c>
      <c r="AC161" s="36" t="str">
        <f t="shared" si="125"/>
        <v/>
      </c>
      <c r="AD161" s="36" t="str">
        <f t="shared" si="126"/>
        <v/>
      </c>
      <c r="AE161" s="37" t="str">
        <f>IF(AD161="","",AD161*Instellingen!$E$17)</f>
        <v/>
      </c>
      <c r="AF161" s="37" t="str">
        <f>IF(J161="","",IF(J161="Ja",Instellingen!$E$18,IF(J161="Nee",Instellingen!$E$19,"")))</f>
        <v/>
      </c>
      <c r="AG161" s="37" t="str">
        <f>IF(OR(AF161="",COUNTA(E161:P161)=0),"",ROUND(AF161*Instellingen!$E$21,0))</f>
        <v/>
      </c>
      <c r="AH161" s="37" t="str">
        <f t="shared" si="127"/>
        <v/>
      </c>
      <c r="AI161" s="25" t="str">
        <f t="shared" si="128"/>
        <v/>
      </c>
      <c r="AJ161" s="44" t="str">
        <f t="shared" si="129"/>
        <v/>
      </c>
      <c r="AK161" s="44" t="str">
        <f t="shared" si="130"/>
        <v/>
      </c>
      <c r="AL161" s="44" t="str">
        <f t="shared" si="131"/>
        <v/>
      </c>
      <c r="AM161" s="44" t="str">
        <f t="shared" si="132"/>
        <v/>
      </c>
      <c r="AN161" s="44" t="str">
        <f t="shared" si="133"/>
        <v/>
      </c>
      <c r="AO161" s="44" t="str">
        <f t="shared" si="134"/>
        <v/>
      </c>
      <c r="AP161" s="44" t="str">
        <f t="shared" si="135"/>
        <v/>
      </c>
      <c r="AQ161" s="44" t="str">
        <f t="shared" si="136"/>
        <v/>
      </c>
      <c r="AR161" s="25" t="str">
        <f t="shared" si="137"/>
        <v/>
      </c>
    </row>
    <row r="162" spans="1:44" x14ac:dyDescent="0.35">
      <c r="A162" s="25"/>
      <c r="B162" s="25"/>
      <c r="C162" s="25"/>
      <c r="D162" s="25"/>
      <c r="E162" s="25"/>
      <c r="F162" s="25"/>
      <c r="G162" s="25"/>
      <c r="H162" s="25"/>
      <c r="I162" s="25"/>
      <c r="J162" s="25"/>
      <c r="K162" s="25"/>
      <c r="L162" s="25"/>
      <c r="M162" s="25"/>
      <c r="N162" s="25"/>
      <c r="O162" s="25"/>
      <c r="P162" s="25"/>
      <c r="Q162" s="25" t="str">
        <f t="shared" si="115"/>
        <v/>
      </c>
      <c r="R162" s="25" t="str">
        <f t="shared" si="116"/>
        <v/>
      </c>
      <c r="S162" s="25" t="str">
        <f t="shared" si="117"/>
        <v/>
      </c>
      <c r="T162" s="25" t="str">
        <f t="shared" si="118"/>
        <v/>
      </c>
      <c r="U162" s="25" t="str">
        <f t="shared" si="119"/>
        <v/>
      </c>
      <c r="V162" s="25" t="str">
        <f t="shared" si="120"/>
        <v/>
      </c>
      <c r="W162" s="25" t="str">
        <f t="shared" si="121"/>
        <v/>
      </c>
      <c r="X162" s="25" t="str">
        <f t="shared" si="122"/>
        <v/>
      </c>
      <c r="Y162" s="25" t="str">
        <f t="shared" si="123"/>
        <v/>
      </c>
      <c r="Z162" s="35" t="str">
        <f>IF(COUNTA(E162:P162)=0,"",((Q162*Instellingen!$B$5)+(S162*Instellingen!$B$6)+(R162*Instellingen!$B$7)+(T162*Instellingen!$B$9)+(U162*Instellingen!$B$10)+(V162*Instellingen!$B$11)+(W162*Instellingen!$B$12)+(X162*Instellingen!$B$13)+(Y162*Instellingen!$B$14))/(5*SUM(Instellingen!$B$5:$B$14)))</f>
        <v/>
      </c>
      <c r="AA162" s="35" t="str">
        <f t="shared" si="124"/>
        <v/>
      </c>
      <c r="AB162" s="25" t="str">
        <f>IF(COUNTA(E162:P162)=0,"",IF(OR(I162="Ingemetseld",I162="Houten kozijn - niet volledig droog",M162="Niet geschikt",AND(H162="Hout",I162&lt;&gt;"Houten kozijn - droog en losmaakbaar"),AND(I162="Houten kozijn - droog en losmaakbaar",H162&lt;&gt;"Hout"),AND(H162="Hout",Q162&lt;5)),"NO-GO (los deurblad)",IF(AND(AA162&gt;=Instellingen!$E$6,O162="Ja",P162="Ja"),"GO",IF(AA162&gt;=Instellingen!$E$7,"GO met aanpassingen",IF(AA162&gt;=Instellingen!$E$9,"HOLD","NO-GO (los deurblad)")))))</f>
        <v/>
      </c>
      <c r="AC162" s="36" t="str">
        <f t="shared" si="125"/>
        <v/>
      </c>
      <c r="AD162" s="36" t="str">
        <f t="shared" si="126"/>
        <v/>
      </c>
      <c r="AE162" s="37" t="str">
        <f>IF(AD162="","",AD162*Instellingen!$E$17)</f>
        <v/>
      </c>
      <c r="AF162" s="37" t="str">
        <f>IF(J162="","",IF(J162="Ja",Instellingen!$E$18,IF(J162="Nee",Instellingen!$E$19,"")))</f>
        <v/>
      </c>
      <c r="AG162" s="37" t="str">
        <f>IF(OR(AF162="",COUNTA(E162:P162)=0),"",ROUND(AF162*Instellingen!$E$21,0))</f>
        <v/>
      </c>
      <c r="AH162" s="37" t="str">
        <f t="shared" si="127"/>
        <v/>
      </c>
      <c r="AI162" s="25" t="str">
        <f t="shared" si="128"/>
        <v/>
      </c>
      <c r="AJ162" s="44" t="str">
        <f t="shared" si="129"/>
        <v/>
      </c>
      <c r="AK162" s="44" t="str">
        <f t="shared" si="130"/>
        <v/>
      </c>
      <c r="AL162" s="44" t="str">
        <f t="shared" si="131"/>
        <v/>
      </c>
      <c r="AM162" s="44" t="str">
        <f t="shared" si="132"/>
        <v/>
      </c>
      <c r="AN162" s="44" t="str">
        <f t="shared" si="133"/>
        <v/>
      </c>
      <c r="AO162" s="44" t="str">
        <f t="shared" si="134"/>
        <v/>
      </c>
      <c r="AP162" s="44" t="str">
        <f t="shared" si="135"/>
        <v/>
      </c>
      <c r="AQ162" s="44" t="str">
        <f t="shared" si="136"/>
        <v/>
      </c>
      <c r="AR162" s="25" t="str">
        <f t="shared" si="137"/>
        <v/>
      </c>
    </row>
    <row r="163" spans="1:44" x14ac:dyDescent="0.35">
      <c r="A163" s="25"/>
      <c r="B163" s="25"/>
      <c r="C163" s="25"/>
      <c r="D163" s="25"/>
      <c r="E163" s="25"/>
      <c r="F163" s="25"/>
      <c r="G163" s="25"/>
      <c r="H163" s="25"/>
      <c r="I163" s="25"/>
      <c r="J163" s="25"/>
      <c r="K163" s="25"/>
      <c r="L163" s="25"/>
      <c r="M163" s="25"/>
      <c r="N163" s="25"/>
      <c r="O163" s="25"/>
      <c r="P163" s="25"/>
      <c r="Q163" s="25" t="str">
        <f t="shared" si="115"/>
        <v/>
      </c>
      <c r="R163" s="25" t="str">
        <f t="shared" si="116"/>
        <v/>
      </c>
      <c r="S163" s="25" t="str">
        <f t="shared" si="117"/>
        <v/>
      </c>
      <c r="T163" s="25" t="str">
        <f t="shared" si="118"/>
        <v/>
      </c>
      <c r="U163" s="25" t="str">
        <f t="shared" si="119"/>
        <v/>
      </c>
      <c r="V163" s="25" t="str">
        <f t="shared" si="120"/>
        <v/>
      </c>
      <c r="W163" s="25" t="str">
        <f t="shared" si="121"/>
        <v/>
      </c>
      <c r="X163" s="25" t="str">
        <f t="shared" si="122"/>
        <v/>
      </c>
      <c r="Y163" s="25" t="str">
        <f t="shared" si="123"/>
        <v/>
      </c>
      <c r="Z163" s="35" t="str">
        <f>IF(COUNTA(E163:P163)=0,"",((Q163*Instellingen!$B$5)+(S163*Instellingen!$B$6)+(R163*Instellingen!$B$7)+(T163*Instellingen!$B$9)+(U163*Instellingen!$B$10)+(V163*Instellingen!$B$11)+(W163*Instellingen!$B$12)+(X163*Instellingen!$B$13)+(Y163*Instellingen!$B$14))/(5*SUM(Instellingen!$B$5:$B$14)))</f>
        <v/>
      </c>
      <c r="AA163" s="35" t="str">
        <f t="shared" si="124"/>
        <v/>
      </c>
      <c r="AB163" s="25" t="str">
        <f>IF(COUNTA(E163:P163)=0,"",IF(OR(I163="Ingemetseld",I163="Houten kozijn - niet volledig droog",M163="Niet geschikt",AND(H163="Hout",I163&lt;&gt;"Houten kozijn - droog en losmaakbaar"),AND(I163="Houten kozijn - droog en losmaakbaar",H163&lt;&gt;"Hout"),AND(H163="Hout",Q163&lt;5)),"NO-GO (los deurblad)",IF(AND(AA163&gt;=Instellingen!$E$6,O163="Ja",P163="Ja"),"GO",IF(AA163&gt;=Instellingen!$E$7,"GO met aanpassingen",IF(AA163&gt;=Instellingen!$E$9,"HOLD","NO-GO (los deurblad)")))))</f>
        <v/>
      </c>
      <c r="AC163" s="36" t="str">
        <f t="shared" si="125"/>
        <v/>
      </c>
      <c r="AD163" s="36" t="str">
        <f t="shared" si="126"/>
        <v/>
      </c>
      <c r="AE163" s="37" t="str">
        <f>IF(AD163="","",AD163*Instellingen!$E$17)</f>
        <v/>
      </c>
      <c r="AF163" s="37" t="str">
        <f>IF(J163="","",IF(J163="Ja",Instellingen!$E$18,IF(J163="Nee",Instellingen!$E$19,"")))</f>
        <v/>
      </c>
      <c r="AG163" s="37" t="str">
        <f>IF(OR(AF163="",COUNTA(E163:P163)=0),"",ROUND(AF163*Instellingen!$E$21,0))</f>
        <v/>
      </c>
      <c r="AH163" s="37" t="str">
        <f t="shared" si="127"/>
        <v/>
      </c>
      <c r="AI163" s="25" t="str">
        <f t="shared" si="128"/>
        <v/>
      </c>
      <c r="AJ163" s="44" t="str">
        <f t="shared" si="129"/>
        <v/>
      </c>
      <c r="AK163" s="44" t="str">
        <f t="shared" si="130"/>
        <v/>
      </c>
      <c r="AL163" s="44" t="str">
        <f t="shared" si="131"/>
        <v/>
      </c>
      <c r="AM163" s="44" t="str">
        <f t="shared" si="132"/>
        <v/>
      </c>
      <c r="AN163" s="44" t="str">
        <f t="shared" si="133"/>
        <v/>
      </c>
      <c r="AO163" s="44" t="str">
        <f t="shared" si="134"/>
        <v/>
      </c>
      <c r="AP163" s="44" t="str">
        <f t="shared" si="135"/>
        <v/>
      </c>
      <c r="AQ163" s="44" t="str">
        <f t="shared" si="136"/>
        <v/>
      </c>
      <c r="AR163" s="25" t="str">
        <f t="shared" si="137"/>
        <v/>
      </c>
    </row>
    <row r="164" spans="1:44" x14ac:dyDescent="0.35">
      <c r="A164" s="25"/>
      <c r="B164" s="25"/>
      <c r="C164" s="25"/>
      <c r="D164" s="25"/>
      <c r="E164" s="25"/>
      <c r="F164" s="25"/>
      <c r="G164" s="25"/>
      <c r="H164" s="25"/>
      <c r="I164" s="25"/>
      <c r="J164" s="25"/>
      <c r="K164" s="25"/>
      <c r="L164" s="25"/>
      <c r="M164" s="25"/>
      <c r="N164" s="25"/>
      <c r="O164" s="25"/>
      <c r="P164" s="25"/>
      <c r="Q164" s="25" t="str">
        <f t="shared" si="115"/>
        <v/>
      </c>
      <c r="R164" s="25" t="str">
        <f t="shared" si="116"/>
        <v/>
      </c>
      <c r="S164" s="25" t="str">
        <f t="shared" si="117"/>
        <v/>
      </c>
      <c r="T164" s="25" t="str">
        <f t="shared" si="118"/>
        <v/>
      </c>
      <c r="U164" s="25" t="str">
        <f t="shared" si="119"/>
        <v/>
      </c>
      <c r="V164" s="25" t="str">
        <f t="shared" si="120"/>
        <v/>
      </c>
      <c r="W164" s="25" t="str">
        <f t="shared" si="121"/>
        <v/>
      </c>
      <c r="X164" s="25" t="str">
        <f t="shared" si="122"/>
        <v/>
      </c>
      <c r="Y164" s="25" t="str">
        <f t="shared" si="123"/>
        <v/>
      </c>
      <c r="Z164" s="35" t="str">
        <f>IF(COUNTA(E164:P164)=0,"",((Q164*Instellingen!$B$5)+(S164*Instellingen!$B$6)+(R164*Instellingen!$B$7)+(T164*Instellingen!$B$9)+(U164*Instellingen!$B$10)+(V164*Instellingen!$B$11)+(W164*Instellingen!$B$12)+(X164*Instellingen!$B$13)+(Y164*Instellingen!$B$14))/(5*SUM(Instellingen!$B$5:$B$14)))</f>
        <v/>
      </c>
      <c r="AA164" s="35" t="str">
        <f t="shared" si="124"/>
        <v/>
      </c>
      <c r="AB164" s="25" t="str">
        <f>IF(COUNTA(E164:P164)=0,"",IF(OR(I164="Ingemetseld",I164="Houten kozijn - niet volledig droog",M164="Niet geschikt",AND(H164="Hout",I164&lt;&gt;"Houten kozijn - droog en losmaakbaar"),AND(I164="Houten kozijn - droog en losmaakbaar",H164&lt;&gt;"Hout"),AND(H164="Hout",Q164&lt;5)),"NO-GO (los deurblad)",IF(AND(AA164&gt;=Instellingen!$E$6,O164="Ja",P164="Ja"),"GO",IF(AA164&gt;=Instellingen!$E$7,"GO met aanpassingen",IF(AA164&gt;=Instellingen!$E$9,"HOLD","NO-GO (los deurblad)")))))</f>
        <v/>
      </c>
      <c r="AC164" s="36" t="str">
        <f t="shared" si="125"/>
        <v/>
      </c>
      <c r="AD164" s="36" t="str">
        <f t="shared" si="126"/>
        <v/>
      </c>
      <c r="AE164" s="37" t="str">
        <f>IF(AD164="","",AD164*Instellingen!$E$17)</f>
        <v/>
      </c>
      <c r="AF164" s="37" t="str">
        <f>IF(J164="","",IF(J164="Ja",Instellingen!$E$18,IF(J164="Nee",Instellingen!$E$19,"")))</f>
        <v/>
      </c>
      <c r="AG164" s="37" t="str">
        <f>IF(OR(AF164="",COUNTA(E164:P164)=0),"",ROUND(AF164*Instellingen!$E$21,0))</f>
        <v/>
      </c>
      <c r="AH164" s="37" t="str">
        <f t="shared" si="127"/>
        <v/>
      </c>
      <c r="AI164" s="25" t="str">
        <f t="shared" si="128"/>
        <v/>
      </c>
      <c r="AJ164" s="44" t="str">
        <f t="shared" si="129"/>
        <v/>
      </c>
      <c r="AK164" s="44" t="str">
        <f t="shared" si="130"/>
        <v/>
      </c>
      <c r="AL164" s="44" t="str">
        <f t="shared" si="131"/>
        <v/>
      </c>
      <c r="AM164" s="44" t="str">
        <f t="shared" si="132"/>
        <v/>
      </c>
      <c r="AN164" s="44" t="str">
        <f t="shared" si="133"/>
        <v/>
      </c>
      <c r="AO164" s="44" t="str">
        <f t="shared" si="134"/>
        <v/>
      </c>
      <c r="AP164" s="44" t="str">
        <f t="shared" si="135"/>
        <v/>
      </c>
      <c r="AQ164" s="44" t="str">
        <f t="shared" si="136"/>
        <v/>
      </c>
      <c r="AR164" s="25" t="str">
        <f t="shared" si="137"/>
        <v/>
      </c>
    </row>
    <row r="165" spans="1:44" x14ac:dyDescent="0.35">
      <c r="A165" s="25"/>
      <c r="B165" s="25"/>
      <c r="C165" s="25"/>
      <c r="D165" s="25"/>
      <c r="E165" s="25"/>
      <c r="F165" s="25"/>
      <c r="G165" s="25"/>
      <c r="H165" s="25"/>
      <c r="I165" s="25"/>
      <c r="J165" s="25"/>
      <c r="K165" s="25"/>
      <c r="L165" s="25"/>
      <c r="M165" s="25"/>
      <c r="N165" s="25"/>
      <c r="O165" s="25"/>
      <c r="P165" s="25"/>
      <c r="Q165" s="25" t="str">
        <f t="shared" si="115"/>
        <v/>
      </c>
      <c r="R165" s="25" t="str">
        <f t="shared" si="116"/>
        <v/>
      </c>
      <c r="S165" s="25" t="str">
        <f t="shared" si="117"/>
        <v/>
      </c>
      <c r="T165" s="25" t="str">
        <f t="shared" si="118"/>
        <v/>
      </c>
      <c r="U165" s="25" t="str">
        <f t="shared" si="119"/>
        <v/>
      </c>
      <c r="V165" s="25" t="str">
        <f t="shared" si="120"/>
        <v/>
      </c>
      <c r="W165" s="25" t="str">
        <f t="shared" si="121"/>
        <v/>
      </c>
      <c r="X165" s="25" t="str">
        <f t="shared" si="122"/>
        <v/>
      </c>
      <c r="Y165" s="25" t="str">
        <f t="shared" si="123"/>
        <v/>
      </c>
      <c r="Z165" s="35" t="str">
        <f>IF(COUNTA(E165:P165)=0,"",((Q165*Instellingen!$B$5)+(S165*Instellingen!$B$6)+(R165*Instellingen!$B$7)+(T165*Instellingen!$B$9)+(U165*Instellingen!$B$10)+(V165*Instellingen!$B$11)+(W165*Instellingen!$B$12)+(X165*Instellingen!$B$13)+(Y165*Instellingen!$B$14))/(5*SUM(Instellingen!$B$5:$B$14)))</f>
        <v/>
      </c>
      <c r="AA165" s="35" t="str">
        <f t="shared" si="124"/>
        <v/>
      </c>
      <c r="AB165" s="25" t="str">
        <f>IF(COUNTA(E165:P165)=0,"",IF(OR(I165="Ingemetseld",I165="Houten kozijn - niet volledig droog",M165="Niet geschikt",AND(H165="Hout",I165&lt;&gt;"Houten kozijn - droog en losmaakbaar"),AND(I165="Houten kozijn - droog en losmaakbaar",H165&lt;&gt;"Hout"),AND(H165="Hout",Q165&lt;5)),"NO-GO (los deurblad)",IF(AND(AA165&gt;=Instellingen!$E$6,O165="Ja",P165="Ja"),"GO",IF(AA165&gt;=Instellingen!$E$7,"GO met aanpassingen",IF(AA165&gt;=Instellingen!$E$9,"HOLD","NO-GO (los deurblad)")))))</f>
        <v/>
      </c>
      <c r="AC165" s="36" t="str">
        <f t="shared" si="125"/>
        <v/>
      </c>
      <c r="AD165" s="36" t="str">
        <f t="shared" si="126"/>
        <v/>
      </c>
      <c r="AE165" s="37" t="str">
        <f>IF(AD165="","",AD165*Instellingen!$E$17)</f>
        <v/>
      </c>
      <c r="AF165" s="37" t="str">
        <f>IF(J165="","",IF(J165="Ja",Instellingen!$E$18,IF(J165="Nee",Instellingen!$E$19,"")))</f>
        <v/>
      </c>
      <c r="AG165" s="37" t="str">
        <f>IF(OR(AF165="",COUNTA(E165:P165)=0),"",ROUND(AF165*Instellingen!$E$21,0))</f>
        <v/>
      </c>
      <c r="AH165" s="37" t="str">
        <f t="shared" si="127"/>
        <v/>
      </c>
      <c r="AI165" s="25" t="str">
        <f t="shared" si="128"/>
        <v/>
      </c>
      <c r="AJ165" s="44" t="str">
        <f t="shared" si="129"/>
        <v/>
      </c>
      <c r="AK165" s="44" t="str">
        <f t="shared" si="130"/>
        <v/>
      </c>
      <c r="AL165" s="44" t="str">
        <f t="shared" si="131"/>
        <v/>
      </c>
      <c r="AM165" s="44" t="str">
        <f t="shared" si="132"/>
        <v/>
      </c>
      <c r="AN165" s="44" t="str">
        <f t="shared" si="133"/>
        <v/>
      </c>
      <c r="AO165" s="44" t="str">
        <f t="shared" si="134"/>
        <v/>
      </c>
      <c r="AP165" s="44" t="str">
        <f t="shared" si="135"/>
        <v/>
      </c>
      <c r="AQ165" s="44" t="str">
        <f t="shared" si="136"/>
        <v/>
      </c>
      <c r="AR165" s="25" t="str">
        <f t="shared" si="137"/>
        <v/>
      </c>
    </row>
    <row r="166" spans="1:44" x14ac:dyDescent="0.35">
      <c r="A166" s="25"/>
      <c r="B166" s="25"/>
      <c r="C166" s="25"/>
      <c r="D166" s="25"/>
      <c r="E166" s="25"/>
      <c r="F166" s="25"/>
      <c r="G166" s="25"/>
      <c r="H166" s="25"/>
      <c r="I166" s="25"/>
      <c r="J166" s="25"/>
      <c r="K166" s="25"/>
      <c r="L166" s="25"/>
      <c r="M166" s="25"/>
      <c r="N166" s="25"/>
      <c r="O166" s="25"/>
      <c r="P166" s="25"/>
      <c r="Q166" s="25" t="str">
        <f t="shared" si="115"/>
        <v/>
      </c>
      <c r="R166" s="25" t="str">
        <f t="shared" si="116"/>
        <v/>
      </c>
      <c r="S166" s="25" t="str">
        <f t="shared" si="117"/>
        <v/>
      </c>
      <c r="T166" s="25" t="str">
        <f t="shared" si="118"/>
        <v/>
      </c>
      <c r="U166" s="25" t="str">
        <f t="shared" si="119"/>
        <v/>
      </c>
      <c r="V166" s="25" t="str">
        <f t="shared" si="120"/>
        <v/>
      </c>
      <c r="W166" s="25" t="str">
        <f t="shared" si="121"/>
        <v/>
      </c>
      <c r="X166" s="25" t="str">
        <f t="shared" si="122"/>
        <v/>
      </c>
      <c r="Y166" s="25" t="str">
        <f t="shared" si="123"/>
        <v/>
      </c>
      <c r="Z166" s="35" t="str">
        <f>IF(COUNTA(E166:P166)=0,"",((Q166*Instellingen!$B$5)+(S166*Instellingen!$B$6)+(R166*Instellingen!$B$7)+(T166*Instellingen!$B$9)+(U166*Instellingen!$B$10)+(V166*Instellingen!$B$11)+(W166*Instellingen!$B$12)+(X166*Instellingen!$B$13)+(Y166*Instellingen!$B$14))/(5*SUM(Instellingen!$B$5:$B$14)))</f>
        <v/>
      </c>
      <c r="AA166" s="35" t="str">
        <f t="shared" si="124"/>
        <v/>
      </c>
      <c r="AB166" s="25" t="str">
        <f>IF(COUNTA(E166:P166)=0,"",IF(OR(I166="Ingemetseld",I166="Houten kozijn - niet volledig droog",M166="Niet geschikt",AND(H166="Hout",I166&lt;&gt;"Houten kozijn - droog en losmaakbaar"),AND(I166="Houten kozijn - droog en losmaakbaar",H166&lt;&gt;"Hout"),AND(H166="Hout",Q166&lt;5)),"NO-GO (los deurblad)",IF(AND(AA166&gt;=Instellingen!$E$6,O166="Ja",P166="Ja"),"GO",IF(AA166&gt;=Instellingen!$E$7,"GO met aanpassingen",IF(AA166&gt;=Instellingen!$E$9,"HOLD","NO-GO (los deurblad)")))))</f>
        <v/>
      </c>
      <c r="AC166" s="36" t="str">
        <f t="shared" si="125"/>
        <v/>
      </c>
      <c r="AD166" s="36" t="str">
        <f t="shared" si="126"/>
        <v/>
      </c>
      <c r="AE166" s="37" t="str">
        <f>IF(AD166="","",AD166*Instellingen!$E$17)</f>
        <v/>
      </c>
      <c r="AF166" s="37" t="str">
        <f>IF(J166="","",IF(J166="Ja",Instellingen!$E$18,IF(J166="Nee",Instellingen!$E$19,"")))</f>
        <v/>
      </c>
      <c r="AG166" s="37" t="str">
        <f>IF(OR(AF166="",COUNTA(E166:P166)=0),"",ROUND(AF166*Instellingen!$E$21,0))</f>
        <v/>
      </c>
      <c r="AH166" s="37" t="str">
        <f t="shared" si="127"/>
        <v/>
      </c>
      <c r="AI166" s="25" t="str">
        <f t="shared" si="128"/>
        <v/>
      </c>
      <c r="AJ166" s="44" t="str">
        <f t="shared" si="129"/>
        <v/>
      </c>
      <c r="AK166" s="44" t="str">
        <f t="shared" si="130"/>
        <v/>
      </c>
      <c r="AL166" s="44" t="str">
        <f t="shared" si="131"/>
        <v/>
      </c>
      <c r="AM166" s="44" t="str">
        <f t="shared" si="132"/>
        <v/>
      </c>
      <c r="AN166" s="44" t="str">
        <f t="shared" si="133"/>
        <v/>
      </c>
      <c r="AO166" s="44" t="str">
        <f t="shared" si="134"/>
        <v/>
      </c>
      <c r="AP166" s="44" t="str">
        <f t="shared" si="135"/>
        <v/>
      </c>
      <c r="AQ166" s="44" t="str">
        <f t="shared" si="136"/>
        <v/>
      </c>
      <c r="AR166" s="25" t="str">
        <f t="shared" si="137"/>
        <v/>
      </c>
    </row>
    <row r="167" spans="1:44" x14ac:dyDescent="0.35">
      <c r="A167" s="25"/>
      <c r="B167" s="25"/>
      <c r="C167" s="25"/>
      <c r="D167" s="25"/>
      <c r="E167" s="25"/>
      <c r="F167" s="25"/>
      <c r="G167" s="25"/>
      <c r="H167" s="25"/>
      <c r="I167" s="25"/>
      <c r="J167" s="25"/>
      <c r="K167" s="25"/>
      <c r="L167" s="25"/>
      <c r="M167" s="25"/>
      <c r="N167" s="25"/>
      <c r="O167" s="25"/>
      <c r="P167" s="25"/>
      <c r="Q167" s="25" t="str">
        <f t="shared" si="115"/>
        <v/>
      </c>
      <c r="R167" s="25" t="str">
        <f t="shared" si="116"/>
        <v/>
      </c>
      <c r="S167" s="25" t="str">
        <f t="shared" si="117"/>
        <v/>
      </c>
      <c r="T167" s="25" t="str">
        <f t="shared" si="118"/>
        <v/>
      </c>
      <c r="U167" s="25" t="str">
        <f t="shared" si="119"/>
        <v/>
      </c>
      <c r="V167" s="25" t="str">
        <f t="shared" si="120"/>
        <v/>
      </c>
      <c r="W167" s="25" t="str">
        <f t="shared" si="121"/>
        <v/>
      </c>
      <c r="X167" s="25" t="str">
        <f t="shared" si="122"/>
        <v/>
      </c>
      <c r="Y167" s="25" t="str">
        <f t="shared" si="123"/>
        <v/>
      </c>
      <c r="Z167" s="35" t="str">
        <f>IF(COUNTA(E167:P167)=0,"",((Q167*Instellingen!$B$5)+(S167*Instellingen!$B$6)+(R167*Instellingen!$B$7)+(T167*Instellingen!$B$9)+(U167*Instellingen!$B$10)+(V167*Instellingen!$B$11)+(W167*Instellingen!$B$12)+(X167*Instellingen!$B$13)+(Y167*Instellingen!$B$14))/(5*SUM(Instellingen!$B$5:$B$14)))</f>
        <v/>
      </c>
      <c r="AA167" s="35" t="str">
        <f t="shared" si="124"/>
        <v/>
      </c>
      <c r="AB167" s="25" t="str">
        <f>IF(COUNTA(E167:P167)=0,"",IF(OR(I167="Ingemetseld",I167="Houten kozijn - niet volledig droog",M167="Niet geschikt",AND(H167="Hout",I167&lt;&gt;"Houten kozijn - droog en losmaakbaar"),AND(I167="Houten kozijn - droog en losmaakbaar",H167&lt;&gt;"Hout"),AND(H167="Hout",Q167&lt;5)),"NO-GO (los deurblad)",IF(AND(AA167&gt;=Instellingen!$E$6,O167="Ja",P167="Ja"),"GO",IF(AA167&gt;=Instellingen!$E$7,"GO met aanpassingen",IF(AA167&gt;=Instellingen!$E$9,"HOLD","NO-GO (los deurblad)")))))</f>
        <v/>
      </c>
      <c r="AC167" s="36" t="str">
        <f t="shared" si="125"/>
        <v/>
      </c>
      <c r="AD167" s="36" t="str">
        <f t="shared" si="126"/>
        <v/>
      </c>
      <c r="AE167" s="37" t="str">
        <f>IF(AD167="","",AD167*Instellingen!$E$17)</f>
        <v/>
      </c>
      <c r="AF167" s="37" t="str">
        <f>IF(J167="","",IF(J167="Ja",Instellingen!$E$18,IF(J167="Nee",Instellingen!$E$19,"")))</f>
        <v/>
      </c>
      <c r="AG167" s="37" t="str">
        <f>IF(OR(AF167="",COUNTA(E167:P167)=0),"",ROUND(AF167*Instellingen!$E$21,0))</f>
        <v/>
      </c>
      <c r="AH167" s="37" t="str">
        <f t="shared" si="127"/>
        <v/>
      </c>
      <c r="AI167" s="25" t="str">
        <f t="shared" si="128"/>
        <v/>
      </c>
      <c r="AJ167" s="44" t="str">
        <f t="shared" si="129"/>
        <v/>
      </c>
      <c r="AK167" s="44" t="str">
        <f t="shared" si="130"/>
        <v/>
      </c>
      <c r="AL167" s="44" t="str">
        <f t="shared" si="131"/>
        <v/>
      </c>
      <c r="AM167" s="44" t="str">
        <f t="shared" si="132"/>
        <v/>
      </c>
      <c r="AN167" s="44" t="str">
        <f t="shared" si="133"/>
        <v/>
      </c>
      <c r="AO167" s="44" t="str">
        <f t="shared" si="134"/>
        <v/>
      </c>
      <c r="AP167" s="44" t="str">
        <f t="shared" si="135"/>
        <v/>
      </c>
      <c r="AQ167" s="44" t="str">
        <f t="shared" si="136"/>
        <v/>
      </c>
      <c r="AR167" s="25" t="str">
        <f t="shared" si="137"/>
        <v/>
      </c>
    </row>
    <row r="168" spans="1:44" x14ac:dyDescent="0.35">
      <c r="A168" s="25"/>
      <c r="B168" s="25"/>
      <c r="C168" s="25"/>
      <c r="D168" s="25"/>
      <c r="E168" s="25"/>
      <c r="F168" s="25"/>
      <c r="G168" s="25"/>
      <c r="H168" s="25"/>
      <c r="I168" s="25"/>
      <c r="J168" s="25"/>
      <c r="K168" s="25"/>
      <c r="L168" s="25"/>
      <c r="M168" s="25"/>
      <c r="N168" s="25"/>
      <c r="O168" s="25"/>
      <c r="P168" s="25"/>
      <c r="Q168" s="25" t="str">
        <f t="shared" si="115"/>
        <v/>
      </c>
      <c r="R168" s="25" t="str">
        <f t="shared" si="116"/>
        <v/>
      </c>
      <c r="S168" s="25" t="str">
        <f t="shared" si="117"/>
        <v/>
      </c>
      <c r="T168" s="25" t="str">
        <f t="shared" si="118"/>
        <v/>
      </c>
      <c r="U168" s="25" t="str">
        <f t="shared" si="119"/>
        <v/>
      </c>
      <c r="V168" s="25" t="str">
        <f t="shared" si="120"/>
        <v/>
      </c>
      <c r="W168" s="25" t="str">
        <f t="shared" si="121"/>
        <v/>
      </c>
      <c r="X168" s="25" t="str">
        <f t="shared" si="122"/>
        <v/>
      </c>
      <c r="Y168" s="25" t="str">
        <f t="shared" si="123"/>
        <v/>
      </c>
      <c r="Z168" s="35" t="str">
        <f>IF(COUNTA(E168:P168)=0,"",((Q168*Instellingen!$B$5)+(S168*Instellingen!$B$6)+(R168*Instellingen!$B$7)+(T168*Instellingen!$B$9)+(U168*Instellingen!$B$10)+(V168*Instellingen!$B$11)+(W168*Instellingen!$B$12)+(X168*Instellingen!$B$13)+(Y168*Instellingen!$B$14))/(5*SUM(Instellingen!$B$5:$B$14)))</f>
        <v/>
      </c>
      <c r="AA168" s="35" t="str">
        <f t="shared" si="124"/>
        <v/>
      </c>
      <c r="AB168" s="25" t="str">
        <f>IF(COUNTA(E168:P168)=0,"",IF(OR(I168="Ingemetseld",I168="Houten kozijn - niet volledig droog",M168="Niet geschikt",AND(H168="Hout",I168&lt;&gt;"Houten kozijn - droog en losmaakbaar"),AND(I168="Houten kozijn - droog en losmaakbaar",H168&lt;&gt;"Hout"),AND(H168="Hout",Q168&lt;5)),"NO-GO (los deurblad)",IF(AND(AA168&gt;=Instellingen!$E$6,O168="Ja",P168="Ja"),"GO",IF(AA168&gt;=Instellingen!$E$7,"GO met aanpassingen",IF(AA168&gt;=Instellingen!$E$9,"HOLD","NO-GO (los deurblad)")))))</f>
        <v/>
      </c>
      <c r="AC168" s="36" t="str">
        <f t="shared" si="125"/>
        <v/>
      </c>
      <c r="AD168" s="36" t="str">
        <f t="shared" si="126"/>
        <v/>
      </c>
      <c r="AE168" s="37" t="str">
        <f>IF(AD168="","",AD168*Instellingen!$E$17)</f>
        <v/>
      </c>
      <c r="AF168" s="37" t="str">
        <f>IF(J168="","",IF(J168="Ja",Instellingen!$E$18,IF(J168="Nee",Instellingen!$E$19,"")))</f>
        <v/>
      </c>
      <c r="AG168" s="37" t="str">
        <f>IF(OR(AF168="",COUNTA(E168:P168)=0),"",ROUND(AF168*Instellingen!$E$21,0))</f>
        <v/>
      </c>
      <c r="AH168" s="37" t="str">
        <f t="shared" si="127"/>
        <v/>
      </c>
      <c r="AI168" s="25" t="str">
        <f t="shared" si="128"/>
        <v/>
      </c>
      <c r="AJ168" s="44" t="str">
        <f t="shared" si="129"/>
        <v/>
      </c>
      <c r="AK168" s="44" t="str">
        <f t="shared" si="130"/>
        <v/>
      </c>
      <c r="AL168" s="44" t="str">
        <f t="shared" si="131"/>
        <v/>
      </c>
      <c r="AM168" s="44" t="str">
        <f t="shared" si="132"/>
        <v/>
      </c>
      <c r="AN168" s="44" t="str">
        <f t="shared" si="133"/>
        <v/>
      </c>
      <c r="AO168" s="44" t="str">
        <f t="shared" si="134"/>
        <v/>
      </c>
      <c r="AP168" s="44" t="str">
        <f t="shared" si="135"/>
        <v/>
      </c>
      <c r="AQ168" s="44" t="str">
        <f t="shared" si="136"/>
        <v/>
      </c>
      <c r="AR168" s="25" t="str">
        <f t="shared" si="137"/>
        <v/>
      </c>
    </row>
    <row r="169" spans="1:44" x14ac:dyDescent="0.35">
      <c r="A169" s="25"/>
      <c r="B169" s="25"/>
      <c r="C169" s="25"/>
      <c r="D169" s="25"/>
      <c r="E169" s="25"/>
      <c r="F169" s="25"/>
      <c r="G169" s="25"/>
      <c r="H169" s="25"/>
      <c r="I169" s="25"/>
      <c r="J169" s="25"/>
      <c r="K169" s="25"/>
      <c r="L169" s="25"/>
      <c r="M169" s="25"/>
      <c r="N169" s="25"/>
      <c r="O169" s="25"/>
      <c r="P169" s="25"/>
      <c r="Q169" s="25" t="str">
        <f t="shared" si="115"/>
        <v/>
      </c>
      <c r="R169" s="25" t="str">
        <f t="shared" si="116"/>
        <v/>
      </c>
      <c r="S169" s="25" t="str">
        <f t="shared" si="117"/>
        <v/>
      </c>
      <c r="T169" s="25" t="str">
        <f t="shared" si="118"/>
        <v/>
      </c>
      <c r="U169" s="25" t="str">
        <f t="shared" si="119"/>
        <v/>
      </c>
      <c r="V169" s="25" t="str">
        <f t="shared" si="120"/>
        <v/>
      </c>
      <c r="W169" s="25" t="str">
        <f t="shared" si="121"/>
        <v/>
      </c>
      <c r="X169" s="25" t="str">
        <f t="shared" si="122"/>
        <v/>
      </c>
      <c r="Y169" s="25" t="str">
        <f t="shared" si="123"/>
        <v/>
      </c>
      <c r="Z169" s="35" t="str">
        <f>IF(COUNTA(E169:P169)=0,"",((Q169*Instellingen!$B$5)+(S169*Instellingen!$B$6)+(R169*Instellingen!$B$7)+(T169*Instellingen!$B$9)+(U169*Instellingen!$B$10)+(V169*Instellingen!$B$11)+(W169*Instellingen!$B$12)+(X169*Instellingen!$B$13)+(Y169*Instellingen!$B$14))/(5*SUM(Instellingen!$B$5:$B$14)))</f>
        <v/>
      </c>
      <c r="AA169" s="35" t="str">
        <f t="shared" si="124"/>
        <v/>
      </c>
      <c r="AB169" s="25" t="str">
        <f>IF(COUNTA(E169:P169)=0,"",IF(OR(I169="Ingemetseld",I169="Houten kozijn - niet volledig droog",M169="Niet geschikt",AND(H169="Hout",I169&lt;&gt;"Houten kozijn - droog en losmaakbaar"),AND(I169="Houten kozijn - droog en losmaakbaar",H169&lt;&gt;"Hout"),AND(H169="Hout",Q169&lt;5)),"NO-GO (los deurblad)",IF(AND(AA169&gt;=Instellingen!$E$6,O169="Ja",P169="Ja"),"GO",IF(AA169&gt;=Instellingen!$E$7,"GO met aanpassingen",IF(AA169&gt;=Instellingen!$E$9,"HOLD","NO-GO (los deurblad)")))))</f>
        <v/>
      </c>
      <c r="AC169" s="36" t="str">
        <f t="shared" si="125"/>
        <v/>
      </c>
      <c r="AD169" s="36" t="str">
        <f t="shared" si="126"/>
        <v/>
      </c>
      <c r="AE169" s="37" t="str">
        <f>IF(AD169="","",AD169*Instellingen!$E$17)</f>
        <v/>
      </c>
      <c r="AF169" s="37" t="str">
        <f>IF(J169="","",IF(J169="Ja",Instellingen!$E$18,IF(J169="Nee",Instellingen!$E$19,"")))</f>
        <v/>
      </c>
      <c r="AG169" s="37" t="str">
        <f>IF(OR(AF169="",COUNTA(E169:P169)=0),"",ROUND(AF169*Instellingen!$E$21,0))</f>
        <v/>
      </c>
      <c r="AH169" s="37" t="str">
        <f t="shared" si="127"/>
        <v/>
      </c>
      <c r="AI169" s="25" t="str">
        <f t="shared" si="128"/>
        <v/>
      </c>
      <c r="AJ169" s="44" t="str">
        <f t="shared" si="129"/>
        <v/>
      </c>
      <c r="AK169" s="44" t="str">
        <f t="shared" si="130"/>
        <v/>
      </c>
      <c r="AL169" s="44" t="str">
        <f t="shared" si="131"/>
        <v/>
      </c>
      <c r="AM169" s="44" t="str">
        <f t="shared" si="132"/>
        <v/>
      </c>
      <c r="AN169" s="44" t="str">
        <f t="shared" si="133"/>
        <v/>
      </c>
      <c r="AO169" s="44" t="str">
        <f t="shared" si="134"/>
        <v/>
      </c>
      <c r="AP169" s="44" t="str">
        <f t="shared" si="135"/>
        <v/>
      </c>
      <c r="AQ169" s="44" t="str">
        <f t="shared" si="136"/>
        <v/>
      </c>
      <c r="AR169" s="25" t="str">
        <f t="shared" si="137"/>
        <v/>
      </c>
    </row>
    <row r="170" spans="1:44" x14ac:dyDescent="0.35">
      <c r="A170" s="25"/>
      <c r="B170" s="25"/>
      <c r="C170" s="25"/>
      <c r="D170" s="25"/>
      <c r="E170" s="25"/>
      <c r="F170" s="25"/>
      <c r="G170" s="25"/>
      <c r="H170" s="25"/>
      <c r="I170" s="25"/>
      <c r="J170" s="25"/>
      <c r="K170" s="25"/>
      <c r="L170" s="25"/>
      <c r="M170" s="25"/>
      <c r="N170" s="25"/>
      <c r="O170" s="25"/>
      <c r="P170" s="25"/>
      <c r="Q170" s="25" t="str">
        <f t="shared" si="115"/>
        <v/>
      </c>
      <c r="R170" s="25" t="str">
        <f t="shared" si="116"/>
        <v/>
      </c>
      <c r="S170" s="25" t="str">
        <f t="shared" si="117"/>
        <v/>
      </c>
      <c r="T170" s="25" t="str">
        <f t="shared" si="118"/>
        <v/>
      </c>
      <c r="U170" s="25" t="str">
        <f t="shared" si="119"/>
        <v/>
      </c>
      <c r="V170" s="25" t="str">
        <f t="shared" si="120"/>
        <v/>
      </c>
      <c r="W170" s="25" t="str">
        <f t="shared" si="121"/>
        <v/>
      </c>
      <c r="X170" s="25" t="str">
        <f t="shared" si="122"/>
        <v/>
      </c>
      <c r="Y170" s="25" t="str">
        <f t="shared" si="123"/>
        <v/>
      </c>
      <c r="Z170" s="35" t="str">
        <f>IF(COUNTA(E170:P170)=0,"",((Q170*Instellingen!$B$5)+(S170*Instellingen!$B$6)+(R170*Instellingen!$B$7)+(T170*Instellingen!$B$9)+(U170*Instellingen!$B$10)+(V170*Instellingen!$B$11)+(W170*Instellingen!$B$12)+(X170*Instellingen!$B$13)+(Y170*Instellingen!$B$14))/(5*SUM(Instellingen!$B$5:$B$14)))</f>
        <v/>
      </c>
      <c r="AA170" s="35" t="str">
        <f t="shared" si="124"/>
        <v/>
      </c>
      <c r="AB170" s="25" t="str">
        <f>IF(COUNTA(E170:P170)=0,"",IF(OR(I170="Ingemetseld",I170="Houten kozijn - niet volledig droog",M170="Niet geschikt",AND(H170="Hout",I170&lt;&gt;"Houten kozijn - droog en losmaakbaar"),AND(I170="Houten kozijn - droog en losmaakbaar",H170&lt;&gt;"Hout"),AND(H170="Hout",Q170&lt;5)),"NO-GO (los deurblad)",IF(AND(AA170&gt;=Instellingen!$E$6,O170="Ja",P170="Ja"),"GO",IF(AA170&gt;=Instellingen!$E$7,"GO met aanpassingen",IF(AA170&gt;=Instellingen!$E$9,"HOLD","NO-GO (los deurblad)")))))</f>
        <v/>
      </c>
      <c r="AC170" s="36" t="str">
        <f t="shared" si="125"/>
        <v/>
      </c>
      <c r="AD170" s="36" t="str">
        <f t="shared" si="126"/>
        <v/>
      </c>
      <c r="AE170" s="37" t="str">
        <f>IF(AD170="","",AD170*Instellingen!$E$17)</f>
        <v/>
      </c>
      <c r="AF170" s="37" t="str">
        <f>IF(J170="","",IF(J170="Ja",Instellingen!$E$18,IF(J170="Nee",Instellingen!$E$19,"")))</f>
        <v/>
      </c>
      <c r="AG170" s="37" t="str">
        <f>IF(OR(AF170="",COUNTA(E170:P170)=0),"",ROUND(AF170*Instellingen!$E$21,0))</f>
        <v/>
      </c>
      <c r="AH170" s="37" t="str">
        <f t="shared" si="127"/>
        <v/>
      </c>
      <c r="AI170" s="25" t="str">
        <f t="shared" si="128"/>
        <v/>
      </c>
      <c r="AJ170" s="44" t="str">
        <f t="shared" si="129"/>
        <v/>
      </c>
      <c r="AK170" s="44" t="str">
        <f t="shared" si="130"/>
        <v/>
      </c>
      <c r="AL170" s="44" t="str">
        <f t="shared" si="131"/>
        <v/>
      </c>
      <c r="AM170" s="44" t="str">
        <f t="shared" si="132"/>
        <v/>
      </c>
      <c r="AN170" s="44" t="str">
        <f t="shared" si="133"/>
        <v/>
      </c>
      <c r="AO170" s="44" t="str">
        <f t="shared" si="134"/>
        <v/>
      </c>
      <c r="AP170" s="44" t="str">
        <f t="shared" si="135"/>
        <v/>
      </c>
      <c r="AQ170" s="44" t="str">
        <f t="shared" si="136"/>
        <v/>
      </c>
      <c r="AR170" s="25" t="str">
        <f t="shared" si="137"/>
        <v/>
      </c>
    </row>
    <row r="171" spans="1:44" x14ac:dyDescent="0.35">
      <c r="A171" s="25"/>
      <c r="B171" s="25"/>
      <c r="C171" s="25"/>
      <c r="D171" s="25"/>
      <c r="E171" s="25"/>
      <c r="F171" s="25"/>
      <c r="G171" s="25"/>
      <c r="H171" s="25"/>
      <c r="I171" s="25"/>
      <c r="J171" s="25"/>
      <c r="K171" s="25"/>
      <c r="L171" s="25"/>
      <c r="M171" s="25"/>
      <c r="N171" s="25"/>
      <c r="O171" s="25"/>
      <c r="P171" s="25"/>
      <c r="Q171" s="25" t="str">
        <f t="shared" si="115"/>
        <v/>
      </c>
      <c r="R171" s="25" t="str">
        <f t="shared" si="116"/>
        <v/>
      </c>
      <c r="S171" s="25" t="str">
        <f t="shared" si="117"/>
        <v/>
      </c>
      <c r="T171" s="25" t="str">
        <f t="shared" si="118"/>
        <v/>
      </c>
      <c r="U171" s="25" t="str">
        <f t="shared" si="119"/>
        <v/>
      </c>
      <c r="V171" s="25" t="str">
        <f t="shared" si="120"/>
        <v/>
      </c>
      <c r="W171" s="25" t="str">
        <f t="shared" si="121"/>
        <v/>
      </c>
      <c r="X171" s="25" t="str">
        <f t="shared" si="122"/>
        <v/>
      </c>
      <c r="Y171" s="25" t="str">
        <f t="shared" si="123"/>
        <v/>
      </c>
      <c r="Z171" s="35" t="str">
        <f>IF(COUNTA(E171:P171)=0,"",((Q171*Instellingen!$B$5)+(S171*Instellingen!$B$6)+(R171*Instellingen!$B$7)+(T171*Instellingen!$B$9)+(U171*Instellingen!$B$10)+(V171*Instellingen!$B$11)+(W171*Instellingen!$B$12)+(X171*Instellingen!$B$13)+(Y171*Instellingen!$B$14))/(5*SUM(Instellingen!$B$5:$B$14)))</f>
        <v/>
      </c>
      <c r="AA171" s="35" t="str">
        <f t="shared" si="124"/>
        <v/>
      </c>
      <c r="AB171" s="25" t="str">
        <f>IF(COUNTA(E171:P171)=0,"",IF(OR(I171="Ingemetseld",I171="Houten kozijn - niet volledig droog",M171="Niet geschikt",AND(H171="Hout",I171&lt;&gt;"Houten kozijn - droog en losmaakbaar"),AND(I171="Houten kozijn - droog en losmaakbaar",H171&lt;&gt;"Hout"),AND(H171="Hout",Q171&lt;5)),"NO-GO (los deurblad)",IF(AND(AA171&gt;=Instellingen!$E$6,O171="Ja",P171="Ja"),"GO",IF(AA171&gt;=Instellingen!$E$7,"GO met aanpassingen",IF(AA171&gt;=Instellingen!$E$9,"HOLD","NO-GO (los deurblad)")))))</f>
        <v/>
      </c>
      <c r="AC171" s="36" t="str">
        <f t="shared" si="125"/>
        <v/>
      </c>
      <c r="AD171" s="36" t="str">
        <f t="shared" si="126"/>
        <v/>
      </c>
      <c r="AE171" s="37" t="str">
        <f>IF(AD171="","",AD171*Instellingen!$E$17)</f>
        <v/>
      </c>
      <c r="AF171" s="37" t="str">
        <f>IF(J171="","",IF(J171="Ja",Instellingen!$E$18,IF(J171="Nee",Instellingen!$E$19,"")))</f>
        <v/>
      </c>
      <c r="AG171" s="37" t="str">
        <f>IF(OR(AF171="",COUNTA(E171:P171)=0),"",ROUND(AF171*Instellingen!$E$21,0))</f>
        <v/>
      </c>
      <c r="AH171" s="37" t="str">
        <f t="shared" si="127"/>
        <v/>
      </c>
      <c r="AI171" s="25" t="str">
        <f t="shared" si="128"/>
        <v/>
      </c>
      <c r="AJ171" s="44" t="str">
        <f t="shared" si="129"/>
        <v/>
      </c>
      <c r="AK171" s="44" t="str">
        <f t="shared" si="130"/>
        <v/>
      </c>
      <c r="AL171" s="44" t="str">
        <f t="shared" si="131"/>
        <v/>
      </c>
      <c r="AM171" s="44" t="str">
        <f t="shared" si="132"/>
        <v/>
      </c>
      <c r="AN171" s="44" t="str">
        <f t="shared" si="133"/>
        <v/>
      </c>
      <c r="AO171" s="44" t="str">
        <f t="shared" si="134"/>
        <v/>
      </c>
      <c r="AP171" s="44" t="str">
        <f t="shared" si="135"/>
        <v/>
      </c>
      <c r="AQ171" s="44" t="str">
        <f t="shared" si="136"/>
        <v/>
      </c>
      <c r="AR171" s="25" t="str">
        <f t="shared" si="137"/>
        <v/>
      </c>
    </row>
    <row r="172" spans="1:44" x14ac:dyDescent="0.35">
      <c r="A172" s="25"/>
      <c r="B172" s="25"/>
      <c r="C172" s="25"/>
      <c r="D172" s="25"/>
      <c r="E172" s="25"/>
      <c r="F172" s="25"/>
      <c r="G172" s="25"/>
      <c r="H172" s="25"/>
      <c r="I172" s="25"/>
      <c r="J172" s="25"/>
      <c r="K172" s="25"/>
      <c r="L172" s="25"/>
      <c r="M172" s="25"/>
      <c r="N172" s="25"/>
      <c r="O172" s="25"/>
      <c r="P172" s="25"/>
      <c r="Q172" s="25" t="str">
        <f t="shared" si="115"/>
        <v/>
      </c>
      <c r="R172" s="25" t="str">
        <f t="shared" si="116"/>
        <v/>
      </c>
      <c r="S172" s="25" t="str">
        <f t="shared" si="117"/>
        <v/>
      </c>
      <c r="T172" s="25" t="str">
        <f t="shared" si="118"/>
        <v/>
      </c>
      <c r="U172" s="25" t="str">
        <f t="shared" si="119"/>
        <v/>
      </c>
      <c r="V172" s="25" t="str">
        <f t="shared" si="120"/>
        <v/>
      </c>
      <c r="W172" s="25" t="str">
        <f t="shared" si="121"/>
        <v/>
      </c>
      <c r="X172" s="25" t="str">
        <f t="shared" si="122"/>
        <v/>
      </c>
      <c r="Y172" s="25" t="str">
        <f t="shared" si="123"/>
        <v/>
      </c>
      <c r="Z172" s="35" t="str">
        <f>IF(COUNTA(E172:P172)=0,"",((Q172*Instellingen!$B$5)+(S172*Instellingen!$B$6)+(R172*Instellingen!$B$7)+(T172*Instellingen!$B$9)+(U172*Instellingen!$B$10)+(V172*Instellingen!$B$11)+(W172*Instellingen!$B$12)+(X172*Instellingen!$B$13)+(Y172*Instellingen!$B$14))/(5*SUM(Instellingen!$B$5:$B$14)))</f>
        <v/>
      </c>
      <c r="AA172" s="35" t="str">
        <f t="shared" si="124"/>
        <v/>
      </c>
      <c r="AB172" s="25" t="str">
        <f>IF(COUNTA(E172:P172)=0,"",IF(OR(I172="Ingemetseld",I172="Houten kozijn - niet volledig droog",M172="Niet geschikt",AND(H172="Hout",I172&lt;&gt;"Houten kozijn - droog en losmaakbaar"),AND(I172="Houten kozijn - droog en losmaakbaar",H172&lt;&gt;"Hout"),AND(H172="Hout",Q172&lt;5)),"NO-GO (los deurblad)",IF(AND(AA172&gt;=Instellingen!$E$6,O172="Ja",P172="Ja"),"GO",IF(AA172&gt;=Instellingen!$E$7,"GO met aanpassingen",IF(AA172&gt;=Instellingen!$E$9,"HOLD","NO-GO (los deurblad)")))))</f>
        <v/>
      </c>
      <c r="AC172" s="36" t="str">
        <f t="shared" si="125"/>
        <v/>
      </c>
      <c r="AD172" s="36" t="str">
        <f t="shared" si="126"/>
        <v/>
      </c>
      <c r="AE172" s="37" t="str">
        <f>IF(AD172="","",AD172*Instellingen!$E$17)</f>
        <v/>
      </c>
      <c r="AF172" s="37" t="str">
        <f>IF(J172="","",IF(J172="Ja",Instellingen!$E$18,IF(J172="Nee",Instellingen!$E$19,"")))</f>
        <v/>
      </c>
      <c r="AG172" s="37" t="str">
        <f>IF(OR(AF172="",COUNTA(E172:P172)=0),"",ROUND(AF172*Instellingen!$E$21,0))</f>
        <v/>
      </c>
      <c r="AH172" s="37" t="str">
        <f t="shared" si="127"/>
        <v/>
      </c>
      <c r="AI172" s="25" t="str">
        <f t="shared" si="128"/>
        <v/>
      </c>
      <c r="AJ172" s="44" t="str">
        <f t="shared" si="129"/>
        <v/>
      </c>
      <c r="AK172" s="44" t="str">
        <f t="shared" si="130"/>
        <v/>
      </c>
      <c r="AL172" s="44" t="str">
        <f t="shared" si="131"/>
        <v/>
      </c>
      <c r="AM172" s="44" t="str">
        <f t="shared" si="132"/>
        <v/>
      </c>
      <c r="AN172" s="44" t="str">
        <f t="shared" si="133"/>
        <v/>
      </c>
      <c r="AO172" s="44" t="str">
        <f t="shared" si="134"/>
        <v/>
      </c>
      <c r="AP172" s="44" t="str">
        <f t="shared" si="135"/>
        <v/>
      </c>
      <c r="AQ172" s="44" t="str">
        <f t="shared" si="136"/>
        <v/>
      </c>
      <c r="AR172" s="25" t="str">
        <f t="shared" si="137"/>
        <v/>
      </c>
    </row>
    <row r="173" spans="1:44" x14ac:dyDescent="0.35">
      <c r="A173" s="25"/>
      <c r="B173" s="25"/>
      <c r="C173" s="25"/>
      <c r="D173" s="25"/>
      <c r="E173" s="25"/>
      <c r="F173" s="25"/>
      <c r="G173" s="25"/>
      <c r="H173" s="25"/>
      <c r="I173" s="25"/>
      <c r="J173" s="25"/>
      <c r="K173" s="25"/>
      <c r="L173" s="25"/>
      <c r="M173" s="25"/>
      <c r="N173" s="25"/>
      <c r="O173" s="25"/>
      <c r="P173" s="25"/>
      <c r="Q173" s="25" t="str">
        <f t="shared" si="115"/>
        <v/>
      </c>
      <c r="R173" s="25" t="str">
        <f t="shared" si="116"/>
        <v/>
      </c>
      <c r="S173" s="25" t="str">
        <f t="shared" si="117"/>
        <v/>
      </c>
      <c r="T173" s="25" t="str">
        <f t="shared" si="118"/>
        <v/>
      </c>
      <c r="U173" s="25" t="str">
        <f t="shared" si="119"/>
        <v/>
      </c>
      <c r="V173" s="25" t="str">
        <f t="shared" si="120"/>
        <v/>
      </c>
      <c r="W173" s="25" t="str">
        <f t="shared" si="121"/>
        <v/>
      </c>
      <c r="X173" s="25" t="str">
        <f t="shared" si="122"/>
        <v/>
      </c>
      <c r="Y173" s="25" t="str">
        <f t="shared" si="123"/>
        <v/>
      </c>
      <c r="Z173" s="35" t="str">
        <f>IF(COUNTA(E173:P173)=0,"",((Q173*Instellingen!$B$5)+(S173*Instellingen!$B$6)+(R173*Instellingen!$B$7)+(T173*Instellingen!$B$9)+(U173*Instellingen!$B$10)+(V173*Instellingen!$B$11)+(W173*Instellingen!$B$12)+(X173*Instellingen!$B$13)+(Y173*Instellingen!$B$14))/(5*SUM(Instellingen!$B$5:$B$14)))</f>
        <v/>
      </c>
      <c r="AA173" s="35" t="str">
        <f t="shared" si="124"/>
        <v/>
      </c>
      <c r="AB173" s="25" t="str">
        <f>IF(COUNTA(E173:P173)=0,"",IF(OR(I173="Ingemetseld",I173="Houten kozijn - niet volledig droog",M173="Niet geschikt",AND(H173="Hout",I173&lt;&gt;"Houten kozijn - droog en losmaakbaar"),AND(I173="Houten kozijn - droog en losmaakbaar",H173&lt;&gt;"Hout"),AND(H173="Hout",Q173&lt;5)),"NO-GO (los deurblad)",IF(AND(AA173&gt;=Instellingen!$E$6,O173="Ja",P173="Ja"),"GO",IF(AA173&gt;=Instellingen!$E$7,"GO met aanpassingen",IF(AA173&gt;=Instellingen!$E$9,"HOLD","NO-GO (los deurblad)")))))</f>
        <v/>
      </c>
      <c r="AC173" s="36" t="str">
        <f t="shared" si="125"/>
        <v/>
      </c>
      <c r="AD173" s="36" t="str">
        <f t="shared" si="126"/>
        <v/>
      </c>
      <c r="AE173" s="37" t="str">
        <f>IF(AD173="","",AD173*Instellingen!$E$17)</f>
        <v/>
      </c>
      <c r="AF173" s="37" t="str">
        <f>IF(J173="","",IF(J173="Ja",Instellingen!$E$18,IF(J173="Nee",Instellingen!$E$19,"")))</f>
        <v/>
      </c>
      <c r="AG173" s="37" t="str">
        <f>IF(OR(AF173="",COUNTA(E173:P173)=0),"",ROUND(AF173*Instellingen!$E$21,0))</f>
        <v/>
      </c>
      <c r="AH173" s="37" t="str">
        <f t="shared" si="127"/>
        <v/>
      </c>
      <c r="AI173" s="25" t="str">
        <f t="shared" si="128"/>
        <v/>
      </c>
      <c r="AJ173" s="44" t="str">
        <f t="shared" si="129"/>
        <v/>
      </c>
      <c r="AK173" s="44" t="str">
        <f t="shared" si="130"/>
        <v/>
      </c>
      <c r="AL173" s="44" t="str">
        <f t="shared" si="131"/>
        <v/>
      </c>
      <c r="AM173" s="44" t="str">
        <f t="shared" si="132"/>
        <v/>
      </c>
      <c r="AN173" s="44" t="str">
        <f t="shared" si="133"/>
        <v/>
      </c>
      <c r="AO173" s="44" t="str">
        <f t="shared" si="134"/>
        <v/>
      </c>
      <c r="AP173" s="44" t="str">
        <f t="shared" si="135"/>
        <v/>
      </c>
      <c r="AQ173" s="44" t="str">
        <f t="shared" si="136"/>
        <v/>
      </c>
      <c r="AR173" s="25" t="str">
        <f t="shared" si="137"/>
        <v/>
      </c>
    </row>
    <row r="174" spans="1:44" x14ac:dyDescent="0.35">
      <c r="A174" s="25"/>
      <c r="B174" s="25"/>
      <c r="C174" s="25"/>
      <c r="D174" s="25"/>
      <c r="E174" s="25"/>
      <c r="F174" s="25"/>
      <c r="G174" s="25"/>
      <c r="H174" s="25"/>
      <c r="I174" s="25"/>
      <c r="J174" s="25"/>
      <c r="K174" s="25"/>
      <c r="L174" s="25"/>
      <c r="M174" s="25"/>
      <c r="N174" s="25"/>
      <c r="O174" s="25"/>
      <c r="P174" s="25"/>
      <c r="Q174" s="25" t="str">
        <f t="shared" si="115"/>
        <v/>
      </c>
      <c r="R174" s="25" t="str">
        <f t="shared" si="116"/>
        <v/>
      </c>
      <c r="S174" s="25" t="str">
        <f t="shared" si="117"/>
        <v/>
      </c>
      <c r="T174" s="25" t="str">
        <f t="shared" si="118"/>
        <v/>
      </c>
      <c r="U174" s="25" t="str">
        <f t="shared" si="119"/>
        <v/>
      </c>
      <c r="V174" s="25" t="str">
        <f t="shared" si="120"/>
        <v/>
      </c>
      <c r="W174" s="25" t="str">
        <f t="shared" si="121"/>
        <v/>
      </c>
      <c r="X174" s="25" t="str">
        <f t="shared" si="122"/>
        <v/>
      </c>
      <c r="Y174" s="25" t="str">
        <f t="shared" si="123"/>
        <v/>
      </c>
      <c r="Z174" s="35" t="str">
        <f>IF(COUNTA(E174:P174)=0,"",((Q174*Instellingen!$B$5)+(S174*Instellingen!$B$6)+(R174*Instellingen!$B$7)+(T174*Instellingen!$B$9)+(U174*Instellingen!$B$10)+(V174*Instellingen!$B$11)+(W174*Instellingen!$B$12)+(X174*Instellingen!$B$13)+(Y174*Instellingen!$B$14))/(5*SUM(Instellingen!$B$5:$B$14)))</f>
        <v/>
      </c>
      <c r="AA174" s="35" t="str">
        <f t="shared" si="124"/>
        <v/>
      </c>
      <c r="AB174" s="25" t="str">
        <f>IF(COUNTA(E174:P174)=0,"",IF(OR(I174="Ingemetseld",I174="Houten kozijn - niet volledig droog",M174="Niet geschikt",AND(H174="Hout",I174&lt;&gt;"Houten kozijn - droog en losmaakbaar"),AND(I174="Houten kozijn - droog en losmaakbaar",H174&lt;&gt;"Hout"),AND(H174="Hout",Q174&lt;5)),"NO-GO (los deurblad)",IF(AND(AA174&gt;=Instellingen!$E$6,O174="Ja",P174="Ja"),"GO",IF(AA174&gt;=Instellingen!$E$7,"GO met aanpassingen",IF(AA174&gt;=Instellingen!$E$9,"HOLD","NO-GO (los deurblad)")))))</f>
        <v/>
      </c>
      <c r="AC174" s="36" t="str">
        <f t="shared" si="125"/>
        <v/>
      </c>
      <c r="AD174" s="36" t="str">
        <f t="shared" si="126"/>
        <v/>
      </c>
      <c r="AE174" s="37" t="str">
        <f>IF(AD174="","",AD174*Instellingen!$E$17)</f>
        <v/>
      </c>
      <c r="AF174" s="37" t="str">
        <f>IF(J174="","",IF(J174="Ja",Instellingen!$E$18,IF(J174="Nee",Instellingen!$E$19,"")))</f>
        <v/>
      </c>
      <c r="AG174" s="37" t="str">
        <f>IF(OR(AF174="",COUNTA(E174:P174)=0),"",ROUND(AF174*Instellingen!$E$21,0))</f>
        <v/>
      </c>
      <c r="AH174" s="37" t="str">
        <f t="shared" si="127"/>
        <v/>
      </c>
      <c r="AI174" s="25" t="str">
        <f t="shared" si="128"/>
        <v/>
      </c>
      <c r="AJ174" s="44" t="str">
        <f t="shared" si="129"/>
        <v/>
      </c>
      <c r="AK174" s="44" t="str">
        <f t="shared" si="130"/>
        <v/>
      </c>
      <c r="AL174" s="44" t="str">
        <f t="shared" si="131"/>
        <v/>
      </c>
      <c r="AM174" s="44" t="str">
        <f t="shared" si="132"/>
        <v/>
      </c>
      <c r="AN174" s="44" t="str">
        <f t="shared" si="133"/>
        <v/>
      </c>
      <c r="AO174" s="44" t="str">
        <f t="shared" si="134"/>
        <v/>
      </c>
      <c r="AP174" s="44" t="str">
        <f t="shared" si="135"/>
        <v/>
      </c>
      <c r="AQ174" s="44" t="str">
        <f t="shared" si="136"/>
        <v/>
      </c>
      <c r="AR174" s="25" t="str">
        <f t="shared" si="137"/>
        <v/>
      </c>
    </row>
    <row r="175" spans="1:44" x14ac:dyDescent="0.35">
      <c r="A175" s="25"/>
      <c r="B175" s="25"/>
      <c r="C175" s="25"/>
      <c r="D175" s="25"/>
      <c r="E175" s="25"/>
      <c r="F175" s="25"/>
      <c r="G175" s="25"/>
      <c r="H175" s="25"/>
      <c r="I175" s="25"/>
      <c r="J175" s="25"/>
      <c r="K175" s="25"/>
      <c r="L175" s="25"/>
      <c r="M175" s="25"/>
      <c r="N175" s="25"/>
      <c r="O175" s="25"/>
      <c r="P175" s="25"/>
      <c r="Q175" s="25" t="str">
        <f t="shared" si="115"/>
        <v/>
      </c>
      <c r="R175" s="25" t="str">
        <f t="shared" si="116"/>
        <v/>
      </c>
      <c r="S175" s="25" t="str">
        <f t="shared" si="117"/>
        <v/>
      </c>
      <c r="T175" s="25" t="str">
        <f t="shared" si="118"/>
        <v/>
      </c>
      <c r="U175" s="25" t="str">
        <f t="shared" si="119"/>
        <v/>
      </c>
      <c r="V175" s="25" t="str">
        <f t="shared" si="120"/>
        <v/>
      </c>
      <c r="W175" s="25" t="str">
        <f t="shared" si="121"/>
        <v/>
      </c>
      <c r="X175" s="25" t="str">
        <f t="shared" si="122"/>
        <v/>
      </c>
      <c r="Y175" s="25" t="str">
        <f t="shared" si="123"/>
        <v/>
      </c>
      <c r="Z175" s="35" t="str">
        <f>IF(COUNTA(E175:P175)=0,"",((Q175*Instellingen!$B$5)+(S175*Instellingen!$B$6)+(R175*Instellingen!$B$7)+(T175*Instellingen!$B$9)+(U175*Instellingen!$B$10)+(V175*Instellingen!$B$11)+(W175*Instellingen!$B$12)+(X175*Instellingen!$B$13)+(Y175*Instellingen!$B$14))/(5*SUM(Instellingen!$B$5:$B$14)))</f>
        <v/>
      </c>
      <c r="AA175" s="35" t="str">
        <f t="shared" si="124"/>
        <v/>
      </c>
      <c r="AB175" s="25" t="str">
        <f>IF(COUNTA(E175:P175)=0,"",IF(OR(I175="Ingemetseld",I175="Houten kozijn - niet volledig droog",M175="Niet geschikt",AND(H175="Hout",I175&lt;&gt;"Houten kozijn - droog en losmaakbaar"),AND(I175="Houten kozijn - droog en losmaakbaar",H175&lt;&gt;"Hout"),AND(H175="Hout",Q175&lt;5)),"NO-GO (los deurblad)",IF(AND(AA175&gt;=Instellingen!$E$6,O175="Ja",P175="Ja"),"GO",IF(AA175&gt;=Instellingen!$E$7,"GO met aanpassingen",IF(AA175&gt;=Instellingen!$E$9,"HOLD","NO-GO (los deurblad)")))))</f>
        <v/>
      </c>
      <c r="AC175" s="36" t="str">
        <f t="shared" si="125"/>
        <v/>
      </c>
      <c r="AD175" s="36" t="str">
        <f t="shared" si="126"/>
        <v/>
      </c>
      <c r="AE175" s="37" t="str">
        <f>IF(AD175="","",AD175*Instellingen!$E$17)</f>
        <v/>
      </c>
      <c r="AF175" s="37" t="str">
        <f>IF(J175="","",IF(J175="Ja",Instellingen!$E$18,IF(J175="Nee",Instellingen!$E$19,"")))</f>
        <v/>
      </c>
      <c r="AG175" s="37" t="str">
        <f>IF(OR(AF175="",COUNTA(E175:P175)=0),"",ROUND(AF175*Instellingen!$E$21,0))</f>
        <v/>
      </c>
      <c r="AH175" s="37" t="str">
        <f t="shared" si="127"/>
        <v/>
      </c>
      <c r="AI175" s="25" t="str">
        <f t="shared" si="128"/>
        <v/>
      </c>
      <c r="AJ175" s="44" t="str">
        <f t="shared" si="129"/>
        <v/>
      </c>
      <c r="AK175" s="44" t="str">
        <f t="shared" si="130"/>
        <v/>
      </c>
      <c r="AL175" s="44" t="str">
        <f t="shared" si="131"/>
        <v/>
      </c>
      <c r="AM175" s="44" t="str">
        <f t="shared" si="132"/>
        <v/>
      </c>
      <c r="AN175" s="44" t="str">
        <f t="shared" si="133"/>
        <v/>
      </c>
      <c r="AO175" s="44" t="str">
        <f t="shared" si="134"/>
        <v/>
      </c>
      <c r="AP175" s="44" t="str">
        <f t="shared" si="135"/>
        <v/>
      </c>
      <c r="AQ175" s="44" t="str">
        <f t="shared" si="136"/>
        <v/>
      </c>
      <c r="AR175" s="25" t="str">
        <f t="shared" si="137"/>
        <v/>
      </c>
    </row>
    <row r="176" spans="1:44" x14ac:dyDescent="0.35">
      <c r="A176" s="25"/>
      <c r="B176" s="25"/>
      <c r="C176" s="25"/>
      <c r="D176" s="25"/>
      <c r="E176" s="25"/>
      <c r="F176" s="25"/>
      <c r="G176" s="25"/>
      <c r="H176" s="25"/>
      <c r="I176" s="25"/>
      <c r="J176" s="25"/>
      <c r="K176" s="25"/>
      <c r="L176" s="25"/>
      <c r="M176" s="25"/>
      <c r="N176" s="25"/>
      <c r="O176" s="25"/>
      <c r="P176" s="25"/>
      <c r="Q176" s="25" t="str">
        <f t="shared" si="115"/>
        <v/>
      </c>
      <c r="R176" s="25" t="str">
        <f t="shared" si="116"/>
        <v/>
      </c>
      <c r="S176" s="25" t="str">
        <f t="shared" si="117"/>
        <v/>
      </c>
      <c r="T176" s="25" t="str">
        <f t="shared" si="118"/>
        <v/>
      </c>
      <c r="U176" s="25" t="str">
        <f t="shared" si="119"/>
        <v/>
      </c>
      <c r="V176" s="25" t="str">
        <f t="shared" si="120"/>
        <v/>
      </c>
      <c r="W176" s="25" t="str">
        <f t="shared" si="121"/>
        <v/>
      </c>
      <c r="X176" s="25" t="str">
        <f t="shared" si="122"/>
        <v/>
      </c>
      <c r="Y176" s="25" t="str">
        <f t="shared" si="123"/>
        <v/>
      </c>
      <c r="Z176" s="35" t="str">
        <f>IF(COUNTA(E176:P176)=0,"",((Q176*Instellingen!$B$5)+(S176*Instellingen!$B$6)+(R176*Instellingen!$B$7)+(T176*Instellingen!$B$9)+(U176*Instellingen!$B$10)+(V176*Instellingen!$B$11)+(W176*Instellingen!$B$12)+(X176*Instellingen!$B$13)+(Y176*Instellingen!$B$14))/(5*SUM(Instellingen!$B$5:$B$14)))</f>
        <v/>
      </c>
      <c r="AA176" s="35" t="str">
        <f t="shared" si="124"/>
        <v/>
      </c>
      <c r="AB176" s="25" t="str">
        <f>IF(COUNTA(E176:P176)=0,"",IF(OR(I176="Ingemetseld",I176="Houten kozijn - niet volledig droog",M176="Niet geschikt",AND(H176="Hout",I176&lt;&gt;"Houten kozijn - droog en losmaakbaar"),AND(I176="Houten kozijn - droog en losmaakbaar",H176&lt;&gt;"Hout"),AND(H176="Hout",Q176&lt;5)),"NO-GO (los deurblad)",IF(AND(AA176&gt;=Instellingen!$E$6,O176="Ja",P176="Ja"),"GO",IF(AA176&gt;=Instellingen!$E$7,"GO met aanpassingen",IF(AA176&gt;=Instellingen!$E$9,"HOLD","NO-GO (los deurblad)")))))</f>
        <v/>
      </c>
      <c r="AC176" s="36" t="str">
        <f t="shared" si="125"/>
        <v/>
      </c>
      <c r="AD176" s="36" t="str">
        <f t="shared" si="126"/>
        <v/>
      </c>
      <c r="AE176" s="37" t="str">
        <f>IF(AD176="","",AD176*Instellingen!$E$17)</f>
        <v/>
      </c>
      <c r="AF176" s="37" t="str">
        <f>IF(J176="","",IF(J176="Ja",Instellingen!$E$18,IF(J176="Nee",Instellingen!$E$19,"")))</f>
        <v/>
      </c>
      <c r="AG176" s="37" t="str">
        <f>IF(OR(AF176="",COUNTA(E176:P176)=0),"",ROUND(AF176*Instellingen!$E$21,0))</f>
        <v/>
      </c>
      <c r="AH176" s="37" t="str">
        <f t="shared" si="127"/>
        <v/>
      </c>
      <c r="AI176" s="25" t="str">
        <f t="shared" si="128"/>
        <v/>
      </c>
      <c r="AJ176" s="44" t="str">
        <f t="shared" si="129"/>
        <v/>
      </c>
      <c r="AK176" s="44" t="str">
        <f t="shared" si="130"/>
        <v/>
      </c>
      <c r="AL176" s="44" t="str">
        <f t="shared" si="131"/>
        <v/>
      </c>
      <c r="AM176" s="44" t="str">
        <f t="shared" si="132"/>
        <v/>
      </c>
      <c r="AN176" s="44" t="str">
        <f t="shared" si="133"/>
        <v/>
      </c>
      <c r="AO176" s="44" t="str">
        <f t="shared" si="134"/>
        <v/>
      </c>
      <c r="AP176" s="44" t="str">
        <f t="shared" si="135"/>
        <v/>
      </c>
      <c r="AQ176" s="44" t="str">
        <f t="shared" si="136"/>
        <v/>
      </c>
      <c r="AR176" s="25" t="str">
        <f t="shared" si="137"/>
        <v/>
      </c>
    </row>
    <row r="177" spans="1:44" x14ac:dyDescent="0.35">
      <c r="A177" s="25"/>
      <c r="B177" s="25"/>
      <c r="C177" s="25"/>
      <c r="D177" s="25"/>
      <c r="E177" s="25"/>
      <c r="F177" s="25"/>
      <c r="G177" s="25"/>
      <c r="H177" s="25"/>
      <c r="I177" s="25"/>
      <c r="J177" s="25"/>
      <c r="K177" s="25"/>
      <c r="L177" s="25"/>
      <c r="M177" s="25"/>
      <c r="N177" s="25"/>
      <c r="O177" s="25"/>
      <c r="P177" s="25"/>
      <c r="Q177" s="25" t="str">
        <f t="shared" si="115"/>
        <v/>
      </c>
      <c r="R177" s="25" t="str">
        <f t="shared" si="116"/>
        <v/>
      </c>
      <c r="S177" s="25" t="str">
        <f t="shared" si="117"/>
        <v/>
      </c>
      <c r="T177" s="25" t="str">
        <f t="shared" si="118"/>
        <v/>
      </c>
      <c r="U177" s="25" t="str">
        <f t="shared" si="119"/>
        <v/>
      </c>
      <c r="V177" s="25" t="str">
        <f t="shared" si="120"/>
        <v/>
      </c>
      <c r="W177" s="25" t="str">
        <f t="shared" si="121"/>
        <v/>
      </c>
      <c r="X177" s="25" t="str">
        <f t="shared" si="122"/>
        <v/>
      </c>
      <c r="Y177" s="25" t="str">
        <f t="shared" si="123"/>
        <v/>
      </c>
      <c r="Z177" s="35" t="str">
        <f>IF(COUNTA(E177:P177)=0,"",((Q177*Instellingen!$B$5)+(S177*Instellingen!$B$6)+(R177*Instellingen!$B$7)+(T177*Instellingen!$B$9)+(U177*Instellingen!$B$10)+(V177*Instellingen!$B$11)+(W177*Instellingen!$B$12)+(X177*Instellingen!$B$13)+(Y177*Instellingen!$B$14))/(5*SUM(Instellingen!$B$5:$B$14)))</f>
        <v/>
      </c>
      <c r="AA177" s="35" t="str">
        <f t="shared" si="124"/>
        <v/>
      </c>
      <c r="AB177" s="25" t="str">
        <f>IF(COUNTA(E177:P177)=0,"",IF(OR(I177="Ingemetseld",I177="Houten kozijn - niet volledig droog",M177="Niet geschikt",AND(H177="Hout",I177&lt;&gt;"Houten kozijn - droog en losmaakbaar"),AND(I177="Houten kozijn - droog en losmaakbaar",H177&lt;&gt;"Hout"),AND(H177="Hout",Q177&lt;5)),"NO-GO (los deurblad)",IF(AND(AA177&gt;=Instellingen!$E$6,O177="Ja",P177="Ja"),"GO",IF(AA177&gt;=Instellingen!$E$7,"GO met aanpassingen",IF(AA177&gt;=Instellingen!$E$9,"HOLD","NO-GO (los deurblad)")))))</f>
        <v/>
      </c>
      <c r="AC177" s="36" t="str">
        <f t="shared" si="125"/>
        <v/>
      </c>
      <c r="AD177" s="36" t="str">
        <f t="shared" si="126"/>
        <v/>
      </c>
      <c r="AE177" s="37" t="str">
        <f>IF(AD177="","",AD177*Instellingen!$E$17)</f>
        <v/>
      </c>
      <c r="AF177" s="37" t="str">
        <f>IF(J177="","",IF(J177="Ja",Instellingen!$E$18,IF(J177="Nee",Instellingen!$E$19,"")))</f>
        <v/>
      </c>
      <c r="AG177" s="37" t="str">
        <f>IF(OR(AF177="",COUNTA(E177:P177)=0),"",ROUND(AF177*Instellingen!$E$21,0))</f>
        <v/>
      </c>
      <c r="AH177" s="37" t="str">
        <f t="shared" si="127"/>
        <v/>
      </c>
      <c r="AI177" s="25" t="str">
        <f t="shared" si="128"/>
        <v/>
      </c>
      <c r="AJ177" s="44" t="str">
        <f t="shared" si="129"/>
        <v/>
      </c>
      <c r="AK177" s="44" t="str">
        <f t="shared" si="130"/>
        <v/>
      </c>
      <c r="AL177" s="44" t="str">
        <f t="shared" si="131"/>
        <v/>
      </c>
      <c r="AM177" s="44" t="str">
        <f t="shared" si="132"/>
        <v/>
      </c>
      <c r="AN177" s="44" t="str">
        <f t="shared" si="133"/>
        <v/>
      </c>
      <c r="AO177" s="44" t="str">
        <f t="shared" si="134"/>
        <v/>
      </c>
      <c r="AP177" s="44" t="str">
        <f t="shared" si="135"/>
        <v/>
      </c>
      <c r="AQ177" s="44" t="str">
        <f t="shared" si="136"/>
        <v/>
      </c>
      <c r="AR177" s="25" t="str">
        <f t="shared" si="137"/>
        <v/>
      </c>
    </row>
    <row r="178" spans="1:44" x14ac:dyDescent="0.35">
      <c r="A178" s="25"/>
      <c r="B178" s="25"/>
      <c r="C178" s="25"/>
      <c r="D178" s="25"/>
      <c r="E178" s="25"/>
      <c r="F178" s="25"/>
      <c r="G178" s="25"/>
      <c r="H178" s="25"/>
      <c r="I178" s="25"/>
      <c r="J178" s="25"/>
      <c r="K178" s="25"/>
      <c r="L178" s="25"/>
      <c r="M178" s="25"/>
      <c r="N178" s="25"/>
      <c r="O178" s="25"/>
      <c r="P178" s="25"/>
      <c r="Q178" s="25" t="str">
        <f t="shared" si="115"/>
        <v/>
      </c>
      <c r="R178" s="25" t="str">
        <f t="shared" si="116"/>
        <v/>
      </c>
      <c r="S178" s="25" t="str">
        <f t="shared" si="117"/>
        <v/>
      </c>
      <c r="T178" s="25" t="str">
        <f t="shared" si="118"/>
        <v/>
      </c>
      <c r="U178" s="25" t="str">
        <f t="shared" si="119"/>
        <v/>
      </c>
      <c r="V178" s="25" t="str">
        <f t="shared" si="120"/>
        <v/>
      </c>
      <c r="W178" s="25" t="str">
        <f t="shared" si="121"/>
        <v/>
      </c>
      <c r="X178" s="25" t="str">
        <f t="shared" si="122"/>
        <v/>
      </c>
      <c r="Y178" s="25" t="str">
        <f t="shared" si="123"/>
        <v/>
      </c>
      <c r="Z178" s="35" t="str">
        <f>IF(COUNTA(E178:P178)=0,"",((Q178*Instellingen!$B$5)+(S178*Instellingen!$B$6)+(R178*Instellingen!$B$7)+(T178*Instellingen!$B$9)+(U178*Instellingen!$B$10)+(V178*Instellingen!$B$11)+(W178*Instellingen!$B$12)+(X178*Instellingen!$B$13)+(Y178*Instellingen!$B$14))/(5*SUM(Instellingen!$B$5:$B$14)))</f>
        <v/>
      </c>
      <c r="AA178" s="35" t="str">
        <f t="shared" si="124"/>
        <v/>
      </c>
      <c r="AB178" s="25" t="str">
        <f>IF(COUNTA(E178:P178)=0,"",IF(OR(I178="Ingemetseld",I178="Houten kozijn - niet volledig droog",M178="Niet geschikt",AND(H178="Hout",I178&lt;&gt;"Houten kozijn - droog en losmaakbaar"),AND(I178="Houten kozijn - droog en losmaakbaar",H178&lt;&gt;"Hout"),AND(H178="Hout",Q178&lt;5)),"NO-GO (los deurblad)",IF(AND(AA178&gt;=Instellingen!$E$6,O178="Ja",P178="Ja"),"GO",IF(AA178&gt;=Instellingen!$E$7,"GO met aanpassingen",IF(AA178&gt;=Instellingen!$E$9,"HOLD","NO-GO (los deurblad)")))))</f>
        <v/>
      </c>
      <c r="AC178" s="36" t="str">
        <f t="shared" si="125"/>
        <v/>
      </c>
      <c r="AD178" s="36" t="str">
        <f t="shared" si="126"/>
        <v/>
      </c>
      <c r="AE178" s="37" t="str">
        <f>IF(AD178="","",AD178*Instellingen!$E$17)</f>
        <v/>
      </c>
      <c r="AF178" s="37" t="str">
        <f>IF(J178="","",IF(J178="Ja",Instellingen!$E$18,IF(J178="Nee",Instellingen!$E$19,"")))</f>
        <v/>
      </c>
      <c r="AG178" s="37" t="str">
        <f>IF(OR(AF178="",COUNTA(E178:P178)=0),"",ROUND(AF178*Instellingen!$E$21,0))</f>
        <v/>
      </c>
      <c r="AH178" s="37" t="str">
        <f t="shared" si="127"/>
        <v/>
      </c>
      <c r="AI178" s="25" t="str">
        <f t="shared" si="128"/>
        <v/>
      </c>
      <c r="AJ178" s="44" t="str">
        <f t="shared" si="129"/>
        <v/>
      </c>
      <c r="AK178" s="44" t="str">
        <f t="shared" si="130"/>
        <v/>
      </c>
      <c r="AL178" s="44" t="str">
        <f t="shared" si="131"/>
        <v/>
      </c>
      <c r="AM178" s="44" t="str">
        <f t="shared" si="132"/>
        <v/>
      </c>
      <c r="AN178" s="44" t="str">
        <f t="shared" si="133"/>
        <v/>
      </c>
      <c r="AO178" s="44" t="str">
        <f t="shared" si="134"/>
        <v/>
      </c>
      <c r="AP178" s="44" t="str">
        <f t="shared" si="135"/>
        <v/>
      </c>
      <c r="AQ178" s="44" t="str">
        <f t="shared" si="136"/>
        <v/>
      </c>
      <c r="AR178" s="25" t="str">
        <f t="shared" si="137"/>
        <v/>
      </c>
    </row>
    <row r="179" spans="1:44" x14ac:dyDescent="0.35">
      <c r="A179" s="25"/>
      <c r="B179" s="25"/>
      <c r="C179" s="25"/>
      <c r="D179" s="25"/>
      <c r="E179" s="25"/>
      <c r="F179" s="25"/>
      <c r="G179" s="25"/>
      <c r="H179" s="25"/>
      <c r="I179" s="25"/>
      <c r="J179" s="25"/>
      <c r="K179" s="25"/>
      <c r="L179" s="25"/>
      <c r="M179" s="25"/>
      <c r="N179" s="25"/>
      <c r="O179" s="25"/>
      <c r="P179" s="25"/>
      <c r="Q179" s="25" t="str">
        <f t="shared" si="115"/>
        <v/>
      </c>
      <c r="R179" s="25" t="str">
        <f t="shared" si="116"/>
        <v/>
      </c>
      <c r="S179" s="25" t="str">
        <f t="shared" si="117"/>
        <v/>
      </c>
      <c r="T179" s="25" t="str">
        <f t="shared" si="118"/>
        <v/>
      </c>
      <c r="U179" s="25" t="str">
        <f t="shared" si="119"/>
        <v/>
      </c>
      <c r="V179" s="25" t="str">
        <f t="shared" si="120"/>
        <v/>
      </c>
      <c r="W179" s="25" t="str">
        <f t="shared" si="121"/>
        <v/>
      </c>
      <c r="X179" s="25" t="str">
        <f t="shared" si="122"/>
        <v/>
      </c>
      <c r="Y179" s="25" t="str">
        <f t="shared" si="123"/>
        <v/>
      </c>
      <c r="Z179" s="35" t="str">
        <f>IF(COUNTA(E179:P179)=0,"",((Q179*Instellingen!$B$5)+(S179*Instellingen!$B$6)+(R179*Instellingen!$B$7)+(T179*Instellingen!$B$9)+(U179*Instellingen!$B$10)+(V179*Instellingen!$B$11)+(W179*Instellingen!$B$12)+(X179*Instellingen!$B$13)+(Y179*Instellingen!$B$14))/(5*SUM(Instellingen!$B$5:$B$14)))</f>
        <v/>
      </c>
      <c r="AA179" s="35" t="str">
        <f t="shared" si="124"/>
        <v/>
      </c>
      <c r="AB179" s="25" t="str">
        <f>IF(COUNTA(E179:P179)=0,"",IF(OR(I179="Ingemetseld",I179="Houten kozijn - niet volledig droog",M179="Niet geschikt",AND(H179="Hout",I179&lt;&gt;"Houten kozijn - droog en losmaakbaar"),AND(I179="Houten kozijn - droog en losmaakbaar",H179&lt;&gt;"Hout"),AND(H179="Hout",Q179&lt;5)),"NO-GO (los deurblad)",IF(AND(AA179&gt;=Instellingen!$E$6,O179="Ja",P179="Ja"),"GO",IF(AA179&gt;=Instellingen!$E$7,"GO met aanpassingen",IF(AA179&gt;=Instellingen!$E$9,"HOLD","NO-GO (los deurblad)")))))</f>
        <v/>
      </c>
      <c r="AC179" s="36" t="str">
        <f t="shared" si="125"/>
        <v/>
      </c>
      <c r="AD179" s="36" t="str">
        <f t="shared" si="126"/>
        <v/>
      </c>
      <c r="AE179" s="37" t="str">
        <f>IF(AD179="","",AD179*Instellingen!$E$17)</f>
        <v/>
      </c>
      <c r="AF179" s="37" t="str">
        <f>IF(J179="","",IF(J179="Ja",Instellingen!$E$18,IF(J179="Nee",Instellingen!$E$19,"")))</f>
        <v/>
      </c>
      <c r="AG179" s="37" t="str">
        <f>IF(OR(AF179="",COUNTA(E179:P179)=0),"",ROUND(AF179*Instellingen!$E$21,0))</f>
        <v/>
      </c>
      <c r="AH179" s="37" t="str">
        <f t="shared" si="127"/>
        <v/>
      </c>
      <c r="AI179" s="25" t="str">
        <f t="shared" si="128"/>
        <v/>
      </c>
      <c r="AJ179" s="44" t="str">
        <f t="shared" si="129"/>
        <v/>
      </c>
      <c r="AK179" s="44" t="str">
        <f t="shared" si="130"/>
        <v/>
      </c>
      <c r="AL179" s="44" t="str">
        <f t="shared" si="131"/>
        <v/>
      </c>
      <c r="AM179" s="44" t="str">
        <f t="shared" si="132"/>
        <v/>
      </c>
      <c r="AN179" s="44" t="str">
        <f t="shared" si="133"/>
        <v/>
      </c>
      <c r="AO179" s="44" t="str">
        <f t="shared" si="134"/>
        <v/>
      </c>
      <c r="AP179" s="44" t="str">
        <f t="shared" si="135"/>
        <v/>
      </c>
      <c r="AQ179" s="44" t="str">
        <f t="shared" si="136"/>
        <v/>
      </c>
      <c r="AR179" s="25" t="str">
        <f t="shared" si="137"/>
        <v/>
      </c>
    </row>
    <row r="180" spans="1:44" x14ac:dyDescent="0.35">
      <c r="A180" s="25"/>
      <c r="B180" s="25"/>
      <c r="C180" s="25"/>
      <c r="D180" s="25"/>
      <c r="E180" s="25"/>
      <c r="F180" s="25"/>
      <c r="G180" s="25"/>
      <c r="H180" s="25"/>
      <c r="I180" s="25"/>
      <c r="J180" s="25"/>
      <c r="K180" s="25"/>
      <c r="L180" s="25"/>
      <c r="M180" s="25"/>
      <c r="N180" s="25"/>
      <c r="O180" s="25"/>
      <c r="P180" s="25"/>
      <c r="Q180" s="25" t="str">
        <f t="shared" si="115"/>
        <v/>
      </c>
      <c r="R180" s="25" t="str">
        <f t="shared" si="116"/>
        <v/>
      </c>
      <c r="S180" s="25" t="str">
        <f t="shared" si="117"/>
        <v/>
      </c>
      <c r="T180" s="25" t="str">
        <f t="shared" si="118"/>
        <v/>
      </c>
      <c r="U180" s="25" t="str">
        <f t="shared" si="119"/>
        <v/>
      </c>
      <c r="V180" s="25" t="str">
        <f t="shared" si="120"/>
        <v/>
      </c>
      <c r="W180" s="25" t="str">
        <f t="shared" si="121"/>
        <v/>
      </c>
      <c r="X180" s="25" t="str">
        <f t="shared" si="122"/>
        <v/>
      </c>
      <c r="Y180" s="25" t="str">
        <f t="shared" si="123"/>
        <v/>
      </c>
      <c r="Z180" s="35" t="str">
        <f>IF(COUNTA(E180:P180)=0,"",((Q180*Instellingen!$B$5)+(S180*Instellingen!$B$6)+(R180*Instellingen!$B$7)+(T180*Instellingen!$B$9)+(U180*Instellingen!$B$10)+(V180*Instellingen!$B$11)+(W180*Instellingen!$B$12)+(X180*Instellingen!$B$13)+(Y180*Instellingen!$B$14))/(5*SUM(Instellingen!$B$5:$B$14)))</f>
        <v/>
      </c>
      <c r="AA180" s="35" t="str">
        <f t="shared" si="124"/>
        <v/>
      </c>
      <c r="AB180" s="25" t="str">
        <f>IF(COUNTA(E180:P180)=0,"",IF(OR(I180="Ingemetseld",I180="Houten kozijn - niet volledig droog",M180="Niet geschikt",AND(H180="Hout",I180&lt;&gt;"Houten kozijn - droog en losmaakbaar"),AND(I180="Houten kozijn - droog en losmaakbaar",H180&lt;&gt;"Hout"),AND(H180="Hout",Q180&lt;5)),"NO-GO (los deurblad)",IF(AND(AA180&gt;=Instellingen!$E$6,O180="Ja",P180="Ja"),"GO",IF(AA180&gt;=Instellingen!$E$7,"GO met aanpassingen",IF(AA180&gt;=Instellingen!$E$9,"HOLD","NO-GO (los deurblad)")))))</f>
        <v/>
      </c>
      <c r="AC180" s="36" t="str">
        <f t="shared" si="125"/>
        <v/>
      </c>
      <c r="AD180" s="36" t="str">
        <f t="shared" si="126"/>
        <v/>
      </c>
      <c r="AE180" s="37" t="str">
        <f>IF(AD180="","",AD180*Instellingen!$E$17)</f>
        <v/>
      </c>
      <c r="AF180" s="37" t="str">
        <f>IF(J180="","",IF(J180="Ja",Instellingen!$E$18,IF(J180="Nee",Instellingen!$E$19,"")))</f>
        <v/>
      </c>
      <c r="AG180" s="37" t="str">
        <f>IF(OR(AF180="",COUNTA(E180:P180)=0),"",ROUND(AF180*Instellingen!$E$21,0))</f>
        <v/>
      </c>
      <c r="AH180" s="37" t="str">
        <f t="shared" si="127"/>
        <v/>
      </c>
      <c r="AI180" s="25" t="str">
        <f t="shared" si="128"/>
        <v/>
      </c>
      <c r="AJ180" s="44" t="str">
        <f t="shared" si="129"/>
        <v/>
      </c>
      <c r="AK180" s="44" t="str">
        <f t="shared" si="130"/>
        <v/>
      </c>
      <c r="AL180" s="44" t="str">
        <f t="shared" si="131"/>
        <v/>
      </c>
      <c r="AM180" s="44" t="str">
        <f t="shared" si="132"/>
        <v/>
      </c>
      <c r="AN180" s="44" t="str">
        <f t="shared" si="133"/>
        <v/>
      </c>
      <c r="AO180" s="44" t="str">
        <f t="shared" si="134"/>
        <v/>
      </c>
      <c r="AP180" s="44" t="str">
        <f t="shared" si="135"/>
        <v/>
      </c>
      <c r="AQ180" s="44" t="str">
        <f t="shared" si="136"/>
        <v/>
      </c>
      <c r="AR180" s="25" t="str">
        <f t="shared" si="137"/>
        <v/>
      </c>
    </row>
    <row r="181" spans="1:44" x14ac:dyDescent="0.35">
      <c r="A181" s="25"/>
      <c r="B181" s="25"/>
      <c r="C181" s="25"/>
      <c r="D181" s="25"/>
      <c r="E181" s="25"/>
      <c r="F181" s="25"/>
      <c r="G181" s="25"/>
      <c r="H181" s="25"/>
      <c r="I181" s="25"/>
      <c r="J181" s="25"/>
      <c r="K181" s="25"/>
      <c r="L181" s="25"/>
      <c r="M181" s="25"/>
      <c r="N181" s="25"/>
      <c r="O181" s="25"/>
      <c r="P181" s="25"/>
      <c r="Q181" s="25" t="str">
        <f t="shared" si="115"/>
        <v/>
      </c>
      <c r="R181" s="25" t="str">
        <f t="shared" si="116"/>
        <v/>
      </c>
      <c r="S181" s="25" t="str">
        <f t="shared" si="117"/>
        <v/>
      </c>
      <c r="T181" s="25" t="str">
        <f t="shared" si="118"/>
        <v/>
      </c>
      <c r="U181" s="25" t="str">
        <f t="shared" si="119"/>
        <v/>
      </c>
      <c r="V181" s="25" t="str">
        <f t="shared" si="120"/>
        <v/>
      </c>
      <c r="W181" s="25" t="str">
        <f t="shared" si="121"/>
        <v/>
      </c>
      <c r="X181" s="25" t="str">
        <f t="shared" si="122"/>
        <v/>
      </c>
      <c r="Y181" s="25" t="str">
        <f t="shared" si="123"/>
        <v/>
      </c>
      <c r="Z181" s="35" t="str">
        <f>IF(COUNTA(E181:P181)=0,"",((Q181*Instellingen!$B$5)+(S181*Instellingen!$B$6)+(R181*Instellingen!$B$7)+(T181*Instellingen!$B$9)+(U181*Instellingen!$B$10)+(V181*Instellingen!$B$11)+(W181*Instellingen!$B$12)+(X181*Instellingen!$B$13)+(Y181*Instellingen!$B$14))/(5*SUM(Instellingen!$B$5:$B$14)))</f>
        <v/>
      </c>
      <c r="AA181" s="35" t="str">
        <f t="shared" si="124"/>
        <v/>
      </c>
      <c r="AB181" s="25" t="str">
        <f>IF(COUNTA(E181:P181)=0,"",IF(OR(I181="Ingemetseld",I181="Houten kozijn - niet volledig droog",M181="Niet geschikt",AND(H181="Hout",I181&lt;&gt;"Houten kozijn - droog en losmaakbaar"),AND(I181="Houten kozijn - droog en losmaakbaar",H181&lt;&gt;"Hout"),AND(H181="Hout",Q181&lt;5)),"NO-GO (los deurblad)",IF(AND(AA181&gt;=Instellingen!$E$6,O181="Ja",P181="Ja"),"GO",IF(AA181&gt;=Instellingen!$E$7,"GO met aanpassingen",IF(AA181&gt;=Instellingen!$E$9,"HOLD","NO-GO (los deurblad)")))))</f>
        <v/>
      </c>
      <c r="AC181" s="36" t="str">
        <f t="shared" si="125"/>
        <v/>
      </c>
      <c r="AD181" s="36" t="str">
        <f t="shared" si="126"/>
        <v/>
      </c>
      <c r="AE181" s="37" t="str">
        <f>IF(AD181="","",AD181*Instellingen!$E$17)</f>
        <v/>
      </c>
      <c r="AF181" s="37" t="str">
        <f>IF(J181="","",IF(J181="Ja",Instellingen!$E$18,IF(J181="Nee",Instellingen!$E$19,"")))</f>
        <v/>
      </c>
      <c r="AG181" s="37" t="str">
        <f>IF(OR(AF181="",COUNTA(E181:P181)=0),"",ROUND(AF181*Instellingen!$E$21,0))</f>
        <v/>
      </c>
      <c r="AH181" s="37" t="str">
        <f t="shared" si="127"/>
        <v/>
      </c>
      <c r="AI181" s="25" t="str">
        <f t="shared" si="128"/>
        <v/>
      </c>
      <c r="AJ181" s="44" t="str">
        <f t="shared" si="129"/>
        <v/>
      </c>
      <c r="AK181" s="44" t="str">
        <f t="shared" si="130"/>
        <v/>
      </c>
      <c r="AL181" s="44" t="str">
        <f t="shared" si="131"/>
        <v/>
      </c>
      <c r="AM181" s="44" t="str">
        <f t="shared" si="132"/>
        <v/>
      </c>
      <c r="AN181" s="44" t="str">
        <f t="shared" si="133"/>
        <v/>
      </c>
      <c r="AO181" s="44" t="str">
        <f t="shared" si="134"/>
        <v/>
      </c>
      <c r="AP181" s="44" t="str">
        <f t="shared" si="135"/>
        <v/>
      </c>
      <c r="AQ181" s="44" t="str">
        <f t="shared" si="136"/>
        <v/>
      </c>
      <c r="AR181" s="25" t="str">
        <f t="shared" si="137"/>
        <v/>
      </c>
    </row>
    <row r="182" spans="1:44" x14ac:dyDescent="0.35">
      <c r="A182" s="25"/>
      <c r="B182" s="25"/>
      <c r="C182" s="25"/>
      <c r="D182" s="25"/>
      <c r="E182" s="25"/>
      <c r="F182" s="25"/>
      <c r="G182" s="25"/>
      <c r="H182" s="25"/>
      <c r="I182" s="25"/>
      <c r="J182" s="25"/>
      <c r="K182" s="25"/>
      <c r="L182" s="25"/>
      <c r="M182" s="25"/>
      <c r="N182" s="25"/>
      <c r="O182" s="25"/>
      <c r="P182" s="25"/>
      <c r="Q182" s="25" t="str">
        <f t="shared" si="115"/>
        <v/>
      </c>
      <c r="R182" s="25" t="str">
        <f t="shared" si="116"/>
        <v/>
      </c>
      <c r="S182" s="25" t="str">
        <f t="shared" si="117"/>
        <v/>
      </c>
      <c r="T182" s="25" t="str">
        <f t="shared" si="118"/>
        <v/>
      </c>
      <c r="U182" s="25" t="str">
        <f t="shared" si="119"/>
        <v/>
      </c>
      <c r="V182" s="25" t="str">
        <f t="shared" si="120"/>
        <v/>
      </c>
      <c r="W182" s="25" t="str">
        <f t="shared" si="121"/>
        <v/>
      </c>
      <c r="X182" s="25" t="str">
        <f t="shared" si="122"/>
        <v/>
      </c>
      <c r="Y182" s="25" t="str">
        <f t="shared" si="123"/>
        <v/>
      </c>
      <c r="Z182" s="35" t="str">
        <f>IF(COUNTA(E182:P182)=0,"",((Q182*Instellingen!$B$5)+(S182*Instellingen!$B$6)+(R182*Instellingen!$B$7)+(T182*Instellingen!$B$9)+(U182*Instellingen!$B$10)+(V182*Instellingen!$B$11)+(W182*Instellingen!$B$12)+(X182*Instellingen!$B$13)+(Y182*Instellingen!$B$14))/(5*SUM(Instellingen!$B$5:$B$14)))</f>
        <v/>
      </c>
      <c r="AA182" s="35" t="str">
        <f t="shared" si="124"/>
        <v/>
      </c>
      <c r="AB182" s="25" t="str">
        <f>IF(COUNTA(E182:P182)=0,"",IF(OR(I182="Ingemetseld",I182="Houten kozijn - niet volledig droog",M182="Niet geschikt",AND(H182="Hout",I182&lt;&gt;"Houten kozijn - droog en losmaakbaar"),AND(I182="Houten kozijn - droog en losmaakbaar",H182&lt;&gt;"Hout"),AND(H182="Hout",Q182&lt;5)),"NO-GO (los deurblad)",IF(AND(AA182&gt;=Instellingen!$E$6,O182="Ja",P182="Ja"),"GO",IF(AA182&gt;=Instellingen!$E$7,"GO met aanpassingen",IF(AA182&gt;=Instellingen!$E$9,"HOLD","NO-GO (los deurblad)")))))</f>
        <v/>
      </c>
      <c r="AC182" s="36" t="str">
        <f t="shared" si="125"/>
        <v/>
      </c>
      <c r="AD182" s="36" t="str">
        <f t="shared" si="126"/>
        <v/>
      </c>
      <c r="AE182" s="37" t="str">
        <f>IF(AD182="","",AD182*Instellingen!$E$17)</f>
        <v/>
      </c>
      <c r="AF182" s="37" t="str">
        <f>IF(J182="","",IF(J182="Ja",Instellingen!$E$18,IF(J182="Nee",Instellingen!$E$19,"")))</f>
        <v/>
      </c>
      <c r="AG182" s="37" t="str">
        <f>IF(OR(AF182="",COUNTA(E182:P182)=0),"",ROUND(AF182*Instellingen!$E$21,0))</f>
        <v/>
      </c>
      <c r="AH182" s="37" t="str">
        <f t="shared" si="127"/>
        <v/>
      </c>
      <c r="AI182" s="25" t="str">
        <f t="shared" si="128"/>
        <v/>
      </c>
      <c r="AJ182" s="44" t="str">
        <f t="shared" si="129"/>
        <v/>
      </c>
      <c r="AK182" s="44" t="str">
        <f t="shared" si="130"/>
        <v/>
      </c>
      <c r="AL182" s="44" t="str">
        <f t="shared" si="131"/>
        <v/>
      </c>
      <c r="AM182" s="44" t="str">
        <f t="shared" si="132"/>
        <v/>
      </c>
      <c r="AN182" s="44" t="str">
        <f t="shared" si="133"/>
        <v/>
      </c>
      <c r="AO182" s="44" t="str">
        <f t="shared" si="134"/>
        <v/>
      </c>
      <c r="AP182" s="44" t="str">
        <f t="shared" si="135"/>
        <v/>
      </c>
      <c r="AQ182" s="44" t="str">
        <f t="shared" si="136"/>
        <v/>
      </c>
      <c r="AR182" s="25" t="str">
        <f t="shared" si="137"/>
        <v/>
      </c>
    </row>
    <row r="183" spans="1:44" x14ac:dyDescent="0.35">
      <c r="A183" s="25"/>
      <c r="B183" s="25"/>
      <c r="C183" s="25"/>
      <c r="D183" s="25"/>
      <c r="E183" s="25"/>
      <c r="F183" s="25"/>
      <c r="G183" s="25"/>
      <c r="H183" s="25"/>
      <c r="I183" s="25"/>
      <c r="J183" s="25"/>
      <c r="K183" s="25"/>
      <c r="L183" s="25"/>
      <c r="M183" s="25"/>
      <c r="N183" s="25"/>
      <c r="O183" s="25"/>
      <c r="P183" s="25"/>
      <c r="Q183" s="25" t="str">
        <f t="shared" si="115"/>
        <v/>
      </c>
      <c r="R183" s="25" t="str">
        <f t="shared" si="116"/>
        <v/>
      </c>
      <c r="S183" s="25" t="str">
        <f t="shared" si="117"/>
        <v/>
      </c>
      <c r="T183" s="25" t="str">
        <f t="shared" si="118"/>
        <v/>
      </c>
      <c r="U183" s="25" t="str">
        <f t="shared" si="119"/>
        <v/>
      </c>
      <c r="V183" s="25" t="str">
        <f t="shared" si="120"/>
        <v/>
      </c>
      <c r="W183" s="25" t="str">
        <f t="shared" si="121"/>
        <v/>
      </c>
      <c r="X183" s="25" t="str">
        <f t="shared" si="122"/>
        <v/>
      </c>
      <c r="Y183" s="25" t="str">
        <f t="shared" si="123"/>
        <v/>
      </c>
      <c r="Z183" s="35" t="str">
        <f>IF(COUNTA(E183:P183)=0,"",((Q183*Instellingen!$B$5)+(S183*Instellingen!$B$6)+(R183*Instellingen!$B$7)+(T183*Instellingen!$B$9)+(U183*Instellingen!$B$10)+(V183*Instellingen!$B$11)+(W183*Instellingen!$B$12)+(X183*Instellingen!$B$13)+(Y183*Instellingen!$B$14))/(5*SUM(Instellingen!$B$5:$B$14)))</f>
        <v/>
      </c>
      <c r="AA183" s="35" t="str">
        <f t="shared" si="124"/>
        <v/>
      </c>
      <c r="AB183" s="25" t="str">
        <f>IF(COUNTA(E183:P183)=0,"",IF(OR(I183="Ingemetseld",I183="Houten kozijn - niet volledig droog",M183="Niet geschikt",AND(H183="Hout",I183&lt;&gt;"Houten kozijn - droog en losmaakbaar"),AND(I183="Houten kozijn - droog en losmaakbaar",H183&lt;&gt;"Hout"),AND(H183="Hout",Q183&lt;5)),"NO-GO (los deurblad)",IF(AND(AA183&gt;=Instellingen!$E$6,O183="Ja",P183="Ja"),"GO",IF(AA183&gt;=Instellingen!$E$7,"GO met aanpassingen",IF(AA183&gt;=Instellingen!$E$9,"HOLD","NO-GO (los deurblad)")))))</f>
        <v/>
      </c>
      <c r="AC183" s="36" t="str">
        <f t="shared" si="125"/>
        <v/>
      </c>
      <c r="AD183" s="36" t="str">
        <f t="shared" si="126"/>
        <v/>
      </c>
      <c r="AE183" s="37" t="str">
        <f>IF(AD183="","",AD183*Instellingen!$E$17)</f>
        <v/>
      </c>
      <c r="AF183" s="37" t="str">
        <f>IF(J183="","",IF(J183="Ja",Instellingen!$E$18,IF(J183="Nee",Instellingen!$E$19,"")))</f>
        <v/>
      </c>
      <c r="AG183" s="37" t="str">
        <f>IF(OR(AF183="",COUNTA(E183:P183)=0),"",ROUND(AF183*Instellingen!$E$21,0))</f>
        <v/>
      </c>
      <c r="AH183" s="37" t="str">
        <f t="shared" si="127"/>
        <v/>
      </c>
      <c r="AI183" s="25" t="str">
        <f t="shared" si="128"/>
        <v/>
      </c>
      <c r="AJ183" s="44" t="str">
        <f t="shared" si="129"/>
        <v/>
      </c>
      <c r="AK183" s="44" t="str">
        <f t="shared" si="130"/>
        <v/>
      </c>
      <c r="AL183" s="44" t="str">
        <f t="shared" si="131"/>
        <v/>
      </c>
      <c r="AM183" s="44" t="str">
        <f t="shared" si="132"/>
        <v/>
      </c>
      <c r="AN183" s="44" t="str">
        <f t="shared" si="133"/>
        <v/>
      </c>
      <c r="AO183" s="44" t="str">
        <f t="shared" si="134"/>
        <v/>
      </c>
      <c r="AP183" s="44" t="str">
        <f t="shared" si="135"/>
        <v/>
      </c>
      <c r="AQ183" s="44" t="str">
        <f t="shared" si="136"/>
        <v/>
      </c>
      <c r="AR183" s="25" t="str">
        <f t="shared" si="137"/>
        <v/>
      </c>
    </row>
    <row r="184" spans="1:44" x14ac:dyDescent="0.35">
      <c r="A184" s="25"/>
      <c r="B184" s="25"/>
      <c r="C184" s="25"/>
      <c r="D184" s="25"/>
      <c r="E184" s="25"/>
      <c r="F184" s="25"/>
      <c r="G184" s="25"/>
      <c r="H184" s="25"/>
      <c r="I184" s="25"/>
      <c r="J184" s="25"/>
      <c r="K184" s="25"/>
      <c r="L184" s="25"/>
      <c r="M184" s="25"/>
      <c r="N184" s="25"/>
      <c r="O184" s="25"/>
      <c r="P184" s="25"/>
      <c r="Q184" s="25" t="str">
        <f t="shared" si="115"/>
        <v/>
      </c>
      <c r="R184" s="25" t="str">
        <f t="shared" si="116"/>
        <v/>
      </c>
      <c r="S184" s="25" t="str">
        <f t="shared" si="117"/>
        <v/>
      </c>
      <c r="T184" s="25" t="str">
        <f t="shared" si="118"/>
        <v/>
      </c>
      <c r="U184" s="25" t="str">
        <f t="shared" si="119"/>
        <v/>
      </c>
      <c r="V184" s="25" t="str">
        <f t="shared" si="120"/>
        <v/>
      </c>
      <c r="W184" s="25" t="str">
        <f t="shared" si="121"/>
        <v/>
      </c>
      <c r="X184" s="25" t="str">
        <f t="shared" si="122"/>
        <v/>
      </c>
      <c r="Y184" s="25" t="str">
        <f t="shared" si="123"/>
        <v/>
      </c>
      <c r="Z184" s="35" t="str">
        <f>IF(COUNTA(E184:P184)=0,"",((Q184*Instellingen!$B$5)+(S184*Instellingen!$B$6)+(R184*Instellingen!$B$7)+(T184*Instellingen!$B$9)+(U184*Instellingen!$B$10)+(V184*Instellingen!$B$11)+(W184*Instellingen!$B$12)+(X184*Instellingen!$B$13)+(Y184*Instellingen!$B$14))/(5*SUM(Instellingen!$B$5:$B$14)))</f>
        <v/>
      </c>
      <c r="AA184" s="35" t="str">
        <f t="shared" si="124"/>
        <v/>
      </c>
      <c r="AB184" s="25" t="str">
        <f>IF(COUNTA(E184:P184)=0,"",IF(OR(I184="Ingemetseld",I184="Houten kozijn - niet volledig droog",M184="Niet geschikt",AND(H184="Hout",I184&lt;&gt;"Houten kozijn - droog en losmaakbaar"),AND(I184="Houten kozijn - droog en losmaakbaar",H184&lt;&gt;"Hout"),AND(H184="Hout",Q184&lt;5)),"NO-GO (los deurblad)",IF(AND(AA184&gt;=Instellingen!$E$6,O184="Ja",P184="Ja"),"GO",IF(AA184&gt;=Instellingen!$E$7,"GO met aanpassingen",IF(AA184&gt;=Instellingen!$E$9,"HOLD","NO-GO (los deurblad)")))))</f>
        <v/>
      </c>
      <c r="AC184" s="36" t="str">
        <f t="shared" si="125"/>
        <v/>
      </c>
      <c r="AD184" s="36" t="str">
        <f t="shared" si="126"/>
        <v/>
      </c>
      <c r="AE184" s="37" t="str">
        <f>IF(AD184="","",AD184*Instellingen!$E$17)</f>
        <v/>
      </c>
      <c r="AF184" s="37" t="str">
        <f>IF(J184="","",IF(J184="Ja",Instellingen!$E$18,IF(J184="Nee",Instellingen!$E$19,"")))</f>
        <v/>
      </c>
      <c r="AG184" s="37" t="str">
        <f>IF(OR(AF184="",COUNTA(E184:P184)=0),"",ROUND(AF184*Instellingen!$E$21,0))</f>
        <v/>
      </c>
      <c r="AH184" s="37" t="str">
        <f t="shared" si="127"/>
        <v/>
      </c>
      <c r="AI184" s="25" t="str">
        <f t="shared" si="128"/>
        <v/>
      </c>
      <c r="AJ184" s="44" t="str">
        <f t="shared" si="129"/>
        <v/>
      </c>
      <c r="AK184" s="44" t="str">
        <f t="shared" si="130"/>
        <v/>
      </c>
      <c r="AL184" s="44" t="str">
        <f t="shared" si="131"/>
        <v/>
      </c>
      <c r="AM184" s="44" t="str">
        <f t="shared" si="132"/>
        <v/>
      </c>
      <c r="AN184" s="44" t="str">
        <f t="shared" si="133"/>
        <v/>
      </c>
      <c r="AO184" s="44" t="str">
        <f t="shared" si="134"/>
        <v/>
      </c>
      <c r="AP184" s="44" t="str">
        <f t="shared" si="135"/>
        <v/>
      </c>
      <c r="AQ184" s="44" t="str">
        <f t="shared" si="136"/>
        <v/>
      </c>
      <c r="AR184" s="25" t="str">
        <f t="shared" si="137"/>
        <v/>
      </c>
    </row>
    <row r="185" spans="1:44" x14ac:dyDescent="0.35">
      <c r="A185" s="25"/>
      <c r="B185" s="25"/>
      <c r="C185" s="25"/>
      <c r="D185" s="25"/>
      <c r="E185" s="25"/>
      <c r="F185" s="25"/>
      <c r="G185" s="25"/>
      <c r="H185" s="25"/>
      <c r="I185" s="25"/>
      <c r="J185" s="25"/>
      <c r="K185" s="25"/>
      <c r="L185" s="25"/>
      <c r="M185" s="25"/>
      <c r="N185" s="25"/>
      <c r="O185" s="25"/>
      <c r="P185" s="25"/>
      <c r="Q185" s="25" t="str">
        <f t="shared" si="115"/>
        <v/>
      </c>
      <c r="R185" s="25" t="str">
        <f t="shared" si="116"/>
        <v/>
      </c>
      <c r="S185" s="25" t="str">
        <f t="shared" si="117"/>
        <v/>
      </c>
      <c r="T185" s="25" t="str">
        <f t="shared" si="118"/>
        <v/>
      </c>
      <c r="U185" s="25" t="str">
        <f t="shared" si="119"/>
        <v/>
      </c>
      <c r="V185" s="25" t="str">
        <f t="shared" si="120"/>
        <v/>
      </c>
      <c r="W185" s="25" t="str">
        <f t="shared" si="121"/>
        <v/>
      </c>
      <c r="X185" s="25" t="str">
        <f t="shared" si="122"/>
        <v/>
      </c>
      <c r="Y185" s="25" t="str">
        <f t="shared" si="123"/>
        <v/>
      </c>
      <c r="Z185" s="35" t="str">
        <f>IF(COUNTA(E185:P185)=0,"",((Q185*Instellingen!$B$5)+(S185*Instellingen!$B$6)+(R185*Instellingen!$B$7)+(T185*Instellingen!$B$9)+(U185*Instellingen!$B$10)+(V185*Instellingen!$B$11)+(W185*Instellingen!$B$12)+(X185*Instellingen!$B$13)+(Y185*Instellingen!$B$14))/(5*SUM(Instellingen!$B$5:$B$14)))</f>
        <v/>
      </c>
      <c r="AA185" s="35" t="str">
        <f t="shared" si="124"/>
        <v/>
      </c>
      <c r="AB185" s="25" t="str">
        <f>IF(COUNTA(E185:P185)=0,"",IF(OR(I185="Ingemetseld",I185="Houten kozijn - niet volledig droog",M185="Niet geschikt",AND(H185="Hout",I185&lt;&gt;"Houten kozijn - droog en losmaakbaar"),AND(I185="Houten kozijn - droog en losmaakbaar",H185&lt;&gt;"Hout"),AND(H185="Hout",Q185&lt;5)),"NO-GO (los deurblad)",IF(AND(AA185&gt;=Instellingen!$E$6,O185="Ja",P185="Ja"),"GO",IF(AA185&gt;=Instellingen!$E$7,"GO met aanpassingen",IF(AA185&gt;=Instellingen!$E$9,"HOLD","NO-GO (los deurblad)")))))</f>
        <v/>
      </c>
      <c r="AC185" s="36" t="str">
        <f t="shared" si="125"/>
        <v/>
      </c>
      <c r="AD185" s="36" t="str">
        <f t="shared" si="126"/>
        <v/>
      </c>
      <c r="AE185" s="37" t="str">
        <f>IF(AD185="","",AD185*Instellingen!$E$17)</f>
        <v/>
      </c>
      <c r="AF185" s="37" t="str">
        <f>IF(J185="","",IF(J185="Ja",Instellingen!$E$18,IF(J185="Nee",Instellingen!$E$19,"")))</f>
        <v/>
      </c>
      <c r="AG185" s="37" t="str">
        <f>IF(OR(AF185="",COUNTA(E185:P185)=0),"",ROUND(AF185*Instellingen!$E$21,0))</f>
        <v/>
      </c>
      <c r="AH185" s="37" t="str">
        <f t="shared" si="127"/>
        <v/>
      </c>
      <c r="AI185" s="25" t="str">
        <f t="shared" si="128"/>
        <v/>
      </c>
      <c r="AJ185" s="44" t="str">
        <f t="shared" si="129"/>
        <v/>
      </c>
      <c r="AK185" s="44" t="str">
        <f t="shared" si="130"/>
        <v/>
      </c>
      <c r="AL185" s="44" t="str">
        <f t="shared" si="131"/>
        <v/>
      </c>
      <c r="AM185" s="44" t="str">
        <f t="shared" si="132"/>
        <v/>
      </c>
      <c r="AN185" s="44" t="str">
        <f t="shared" si="133"/>
        <v/>
      </c>
      <c r="AO185" s="44" t="str">
        <f t="shared" si="134"/>
        <v/>
      </c>
      <c r="AP185" s="44" t="str">
        <f t="shared" si="135"/>
        <v/>
      </c>
      <c r="AQ185" s="44" t="str">
        <f t="shared" si="136"/>
        <v/>
      </c>
      <c r="AR185" s="25" t="str">
        <f t="shared" si="137"/>
        <v/>
      </c>
    </row>
    <row r="186" spans="1:44" x14ac:dyDescent="0.35">
      <c r="A186" s="25"/>
      <c r="B186" s="25"/>
      <c r="C186" s="25"/>
      <c r="D186" s="25"/>
      <c r="E186" s="25"/>
      <c r="F186" s="25"/>
      <c r="G186" s="25"/>
      <c r="H186" s="25"/>
      <c r="I186" s="25"/>
      <c r="J186" s="25"/>
      <c r="K186" s="25"/>
      <c r="L186" s="25"/>
      <c r="M186" s="25"/>
      <c r="N186" s="25"/>
      <c r="O186" s="25"/>
      <c r="P186" s="25"/>
      <c r="Q186" s="25" t="str">
        <f t="shared" si="115"/>
        <v/>
      </c>
      <c r="R186" s="25" t="str">
        <f t="shared" si="116"/>
        <v/>
      </c>
      <c r="S186" s="25" t="str">
        <f t="shared" si="117"/>
        <v/>
      </c>
      <c r="T186" s="25" t="str">
        <f t="shared" si="118"/>
        <v/>
      </c>
      <c r="U186" s="25" t="str">
        <f t="shared" si="119"/>
        <v/>
      </c>
      <c r="V186" s="25" t="str">
        <f t="shared" si="120"/>
        <v/>
      </c>
      <c r="W186" s="25" t="str">
        <f t="shared" si="121"/>
        <v/>
      </c>
      <c r="X186" s="25" t="str">
        <f t="shared" si="122"/>
        <v/>
      </c>
      <c r="Y186" s="25" t="str">
        <f t="shared" si="123"/>
        <v/>
      </c>
      <c r="Z186" s="35" t="str">
        <f>IF(COUNTA(E186:P186)=0,"",((Q186*Instellingen!$B$5)+(S186*Instellingen!$B$6)+(R186*Instellingen!$B$7)+(T186*Instellingen!$B$9)+(U186*Instellingen!$B$10)+(V186*Instellingen!$B$11)+(W186*Instellingen!$B$12)+(X186*Instellingen!$B$13)+(Y186*Instellingen!$B$14))/(5*SUM(Instellingen!$B$5:$B$14)))</f>
        <v/>
      </c>
      <c r="AA186" s="35" t="str">
        <f t="shared" si="124"/>
        <v/>
      </c>
      <c r="AB186" s="25" t="str">
        <f>IF(COUNTA(E186:P186)=0,"",IF(OR(I186="Ingemetseld",I186="Houten kozijn - niet volledig droog",M186="Niet geschikt",AND(H186="Hout",I186&lt;&gt;"Houten kozijn - droog en losmaakbaar"),AND(I186="Houten kozijn - droog en losmaakbaar",H186&lt;&gt;"Hout"),AND(H186="Hout",Q186&lt;5)),"NO-GO (los deurblad)",IF(AND(AA186&gt;=Instellingen!$E$6,O186="Ja",P186="Ja"),"GO",IF(AA186&gt;=Instellingen!$E$7,"GO met aanpassingen",IF(AA186&gt;=Instellingen!$E$9,"HOLD","NO-GO (los deurblad)")))))</f>
        <v/>
      </c>
      <c r="AC186" s="36" t="str">
        <f t="shared" si="125"/>
        <v/>
      </c>
      <c r="AD186" s="36" t="str">
        <f t="shared" si="126"/>
        <v/>
      </c>
      <c r="AE186" s="37" t="str">
        <f>IF(AD186="","",AD186*Instellingen!$E$17)</f>
        <v/>
      </c>
      <c r="AF186" s="37" t="str">
        <f>IF(J186="","",IF(J186="Ja",Instellingen!$E$18,IF(J186="Nee",Instellingen!$E$19,"")))</f>
        <v/>
      </c>
      <c r="AG186" s="37" t="str">
        <f>IF(OR(AF186="",COUNTA(E186:P186)=0),"",ROUND(AF186*Instellingen!$E$21,0))</f>
        <v/>
      </c>
      <c r="AH186" s="37" t="str">
        <f t="shared" si="127"/>
        <v/>
      </c>
      <c r="AI186" s="25" t="str">
        <f t="shared" si="128"/>
        <v/>
      </c>
      <c r="AJ186" s="44" t="str">
        <f t="shared" si="129"/>
        <v/>
      </c>
      <c r="AK186" s="44" t="str">
        <f t="shared" si="130"/>
        <v/>
      </c>
      <c r="AL186" s="44" t="str">
        <f t="shared" si="131"/>
        <v/>
      </c>
      <c r="AM186" s="44" t="str">
        <f t="shared" si="132"/>
        <v/>
      </c>
      <c r="AN186" s="44" t="str">
        <f t="shared" si="133"/>
        <v/>
      </c>
      <c r="AO186" s="44" t="str">
        <f t="shared" si="134"/>
        <v/>
      </c>
      <c r="AP186" s="44" t="str">
        <f t="shared" si="135"/>
        <v/>
      </c>
      <c r="AQ186" s="44" t="str">
        <f t="shared" si="136"/>
        <v/>
      </c>
      <c r="AR186" s="25" t="str">
        <f t="shared" si="137"/>
        <v/>
      </c>
    </row>
  </sheetData>
  <mergeCells count="2">
    <mergeCell ref="A2:AB2"/>
    <mergeCell ref="A1:AB1"/>
  </mergeCells>
  <phoneticPr fontId="16" type="noConversion"/>
  <conditionalFormatting sqref="Z6:Z186">
    <cfRule type="colorScale" priority="1">
      <colorScale>
        <cfvo type="num" val="0"/>
        <cfvo type="num" val="0.5"/>
        <cfvo type="num" val="1"/>
        <color rgb="FFF8696B"/>
        <color rgb="FFFFEB84"/>
        <color rgb="FF63BE7B"/>
      </colorScale>
    </cfRule>
  </conditionalFormatting>
  <conditionalFormatting sqref="AA6:AA186">
    <cfRule type="expression" dxfId="3" priority="2">
      <formula>AA6="GO"</formula>
    </cfRule>
    <cfRule type="expression" dxfId="2" priority="3">
      <formula>AA6="GO met aanpassingen"</formula>
    </cfRule>
    <cfRule type="expression" dxfId="1" priority="4">
      <formula>AA6="HOLD"</formula>
    </cfRule>
    <cfRule type="expression" dxfId="0" priority="5">
      <formula>AA6="NO-GO"</formula>
    </cfRule>
  </conditionalFormatting>
  <dataValidations count="11">
    <dataValidation type="list" allowBlank="1" sqref="H6:H186" xr:uid="{00000000-0002-0000-0100-000000000000}">
      <formula1>"Staal,Aluminium,Hout,Onbekend"</formula1>
    </dataValidation>
    <dataValidation type="list" allowBlank="1" sqref="J6:J186" xr:uid="{00000000-0002-0000-0100-000001000000}">
      <formula1>"Ja,Nee"</formula1>
    </dataValidation>
    <dataValidation type="list" allowBlank="1" sqref="K6:K186" xr:uid="{00000000-0002-0000-0100-000002000000}">
      <formula1>"Compleet,Deels,Los deurblad"</formula1>
    </dataValidation>
    <dataValidation type="list" allowBlank="1" sqref="L6:L186" xr:uid="{00000000-0002-0000-0100-000003000000}">
      <formula1>"Geen,Licht,Matig,Ernstig"</formula1>
    </dataValidation>
    <dataValidation type="list" allowBlank="1" sqref="M6:M186" xr:uid="{00000000-0002-0000-0100-000004000000}">
      <formula1>"Direct inzetbaar,Aanpassing nodig,Twijfelachtig,Niet geschikt"</formula1>
    </dataValidation>
    <dataValidation type="list" allowBlank="1" sqref="N6:N186" xr:uid="{00000000-0002-0000-0100-000005000000}">
      <formula1>"Ja,Gedeeltelijk,Nee"</formula1>
    </dataValidation>
    <dataValidation type="list" allowBlank="1" sqref="O6:O186" xr:uid="{00000000-0002-0000-0100-000006000000}">
      <formula1>"Ja,Misschien,Nee"</formula1>
    </dataValidation>
    <dataValidation type="list" allowBlank="1" sqref="P6:P186" xr:uid="{00000000-0002-0000-0100-000007000000}">
      <formula1>"Ja,Met moeite,Nee"</formula1>
    </dataValidation>
    <dataValidation type="whole" operator="greaterThanOrEqual" allowBlank="1" sqref="E6:E186" xr:uid="{00000000-0002-0000-0100-000008000000}">
      <formula1>0</formula1>
    </dataValidation>
    <dataValidation type="decimal" operator="greaterThanOrEqual" allowBlank="1" sqref="F6:G186" xr:uid="{00000000-0002-0000-0100-000009000000}">
      <formula1>0</formula1>
    </dataValidation>
    <dataValidation type="list" allowBlank="1" error="Kies een waarde uit de lijst." prompt="Kies de aansluiting / typologie" sqref="I6:I186" xr:uid="{00000000-0002-0000-0100-00000A000000}">
      <formula1>"Stalen kozijn in dichte systeemwand,Stalen kozijn met zijlicht,Aluminium kozijn in glazen systeemwand,Aluminium kozijn met direct gekoppeld glas,Houten kozijn - droog en losmaakbaar,Houten kozijn - niet volledig droog,Ingemetseld,Onbekend"</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workbookViewId="0">
      <selection activeCell="D16" sqref="D16"/>
    </sheetView>
  </sheetViews>
  <sheetFormatPr defaultRowHeight="14.5" x14ac:dyDescent="0.35"/>
  <cols>
    <col min="1" max="1" width="34" customWidth="1"/>
    <col min="2" max="2" width="10" customWidth="1"/>
    <col min="4" max="4" width="38.1796875" customWidth="1"/>
    <col min="5" max="5" width="16" customWidth="1"/>
    <col min="6" max="6" width="11.1796875" customWidth="1"/>
    <col min="7" max="7" width="18" customWidth="1"/>
    <col min="8" max="8" width="85" customWidth="1"/>
  </cols>
  <sheetData>
    <row r="1" spans="1:8" ht="23.5" customHeight="1" x14ac:dyDescent="0.55000000000000004">
      <c r="A1" s="75" t="s">
        <v>109</v>
      </c>
      <c r="B1" s="65"/>
      <c r="C1" s="65"/>
      <c r="D1" s="65"/>
      <c r="E1" s="65"/>
      <c r="F1" s="65"/>
      <c r="G1" s="65"/>
      <c r="H1" s="65"/>
    </row>
    <row r="3" spans="1:8" ht="15.5" customHeight="1" x14ac:dyDescent="0.35">
      <c r="A3" s="26" t="s">
        <v>110</v>
      </c>
      <c r="D3" s="26" t="s">
        <v>111</v>
      </c>
      <c r="G3" s="26" t="s">
        <v>112</v>
      </c>
    </row>
    <row r="4" spans="1:8" x14ac:dyDescent="0.35">
      <c r="A4" s="1" t="s">
        <v>113</v>
      </c>
      <c r="B4" s="1" t="s">
        <v>114</v>
      </c>
      <c r="D4" s="1" t="s">
        <v>115</v>
      </c>
      <c r="E4" s="1" t="s">
        <v>116</v>
      </c>
      <c r="G4" s="1" t="s">
        <v>117</v>
      </c>
      <c r="H4" s="1" t="s">
        <v>118</v>
      </c>
    </row>
    <row r="5" spans="1:8" x14ac:dyDescent="0.35">
      <c r="A5" s="27" t="s">
        <v>119</v>
      </c>
      <c r="B5" s="28">
        <v>5</v>
      </c>
      <c r="D5" s="27"/>
      <c r="E5" s="29"/>
      <c r="G5" s="27" t="s">
        <v>120</v>
      </c>
      <c r="H5" s="27" t="s">
        <v>121</v>
      </c>
    </row>
    <row r="6" spans="1:8" ht="26" x14ac:dyDescent="0.35">
      <c r="A6" s="27" t="s">
        <v>122</v>
      </c>
      <c r="B6" s="28">
        <v>5</v>
      </c>
      <c r="D6" s="27" t="s">
        <v>167</v>
      </c>
      <c r="E6" s="29">
        <v>0.75</v>
      </c>
      <c r="G6" s="27" t="s">
        <v>123</v>
      </c>
      <c r="H6" s="27" t="s">
        <v>124</v>
      </c>
    </row>
    <row r="7" spans="1:8" ht="38.5" customHeight="1" x14ac:dyDescent="0.35">
      <c r="A7" s="27" t="s">
        <v>172</v>
      </c>
      <c r="B7" s="28">
        <v>4</v>
      </c>
      <c r="D7" s="46" t="s">
        <v>168</v>
      </c>
      <c r="E7" s="47">
        <v>0.6</v>
      </c>
      <c r="G7" s="27" t="s">
        <v>125</v>
      </c>
      <c r="H7" s="27" t="s">
        <v>173</v>
      </c>
    </row>
    <row r="8" spans="1:8" ht="28" customHeight="1" x14ac:dyDescent="0.35">
      <c r="A8" s="27" t="s">
        <v>78</v>
      </c>
      <c r="B8" s="28">
        <v>5</v>
      </c>
      <c r="D8" s="49" t="s">
        <v>169</v>
      </c>
      <c r="E8" s="50" t="s">
        <v>171</v>
      </c>
      <c r="G8" s="27"/>
      <c r="H8" s="27"/>
    </row>
    <row r="9" spans="1:8" ht="26" x14ac:dyDescent="0.35">
      <c r="A9" s="27" t="s">
        <v>30</v>
      </c>
      <c r="B9" s="28">
        <v>4</v>
      </c>
      <c r="D9" s="52" t="s">
        <v>170</v>
      </c>
      <c r="E9" s="45"/>
      <c r="F9" s="54"/>
      <c r="G9" s="27" t="s">
        <v>31</v>
      </c>
      <c r="H9" s="27" t="s">
        <v>126</v>
      </c>
    </row>
    <row r="10" spans="1:8" x14ac:dyDescent="0.35">
      <c r="A10" s="27" t="s">
        <v>32</v>
      </c>
      <c r="B10" s="28">
        <v>4</v>
      </c>
      <c r="D10" s="51"/>
      <c r="E10" s="53"/>
      <c r="G10" s="27" t="s">
        <v>127</v>
      </c>
      <c r="H10" s="27" t="s">
        <v>128</v>
      </c>
    </row>
    <row r="11" spans="1:8" ht="26" customHeight="1" x14ac:dyDescent="0.35">
      <c r="A11" s="27" t="s">
        <v>131</v>
      </c>
      <c r="B11" s="28">
        <v>3</v>
      </c>
      <c r="D11" s="30" t="s">
        <v>129</v>
      </c>
      <c r="G11" s="27" t="s">
        <v>32</v>
      </c>
      <c r="H11" s="27" t="s">
        <v>130</v>
      </c>
    </row>
    <row r="12" spans="1:8" ht="26" customHeight="1" x14ac:dyDescent="0.35">
      <c r="A12" s="27" t="s">
        <v>134</v>
      </c>
      <c r="B12" s="28">
        <v>4</v>
      </c>
      <c r="D12" s="27" t="s">
        <v>132</v>
      </c>
      <c r="F12" s="48"/>
      <c r="G12" s="27" t="s">
        <v>33</v>
      </c>
      <c r="H12" s="27" t="s">
        <v>133</v>
      </c>
    </row>
    <row r="13" spans="1:8" ht="26" customHeight="1" x14ac:dyDescent="0.35">
      <c r="A13" s="27" t="s">
        <v>138</v>
      </c>
      <c r="B13" s="28">
        <v>4</v>
      </c>
      <c r="D13" s="27" t="s">
        <v>135</v>
      </c>
      <c r="G13" s="27" t="s">
        <v>136</v>
      </c>
      <c r="H13" s="27" t="s">
        <v>137</v>
      </c>
    </row>
    <row r="14" spans="1:8" x14ac:dyDescent="0.35">
      <c r="A14" s="27"/>
      <c r="B14" s="28"/>
      <c r="G14" s="27" t="s">
        <v>139</v>
      </c>
      <c r="H14" s="27" t="s">
        <v>140</v>
      </c>
    </row>
    <row r="15" spans="1:8" x14ac:dyDescent="0.35">
      <c r="G15" s="27"/>
      <c r="H15" s="27"/>
    </row>
    <row r="16" spans="1:8" ht="36" customHeight="1" x14ac:dyDescent="0.35">
      <c r="D16" s="41" t="s">
        <v>141</v>
      </c>
      <c r="G16" s="26" t="s">
        <v>142</v>
      </c>
      <c r="H16" s="1" t="s">
        <v>143</v>
      </c>
    </row>
    <row r="17" spans="4:5" ht="24" customHeight="1" x14ac:dyDescent="0.35">
      <c r="D17" s="39" t="s">
        <v>144</v>
      </c>
      <c r="E17" s="38">
        <v>80</v>
      </c>
    </row>
    <row r="18" spans="4:5" ht="24" customHeight="1" x14ac:dyDescent="0.35">
      <c r="D18" s="30" t="s">
        <v>145</v>
      </c>
      <c r="E18" s="38">
        <v>600</v>
      </c>
    </row>
    <row r="19" spans="4:5" ht="24" customHeight="1" x14ac:dyDescent="0.35">
      <c r="D19" s="30" t="s">
        <v>146</v>
      </c>
      <c r="E19" s="38">
        <v>300</v>
      </c>
    </row>
    <row r="21" spans="4:5" ht="34.5" customHeight="1" x14ac:dyDescent="0.35">
      <c r="D21" s="40" t="s">
        <v>147</v>
      </c>
      <c r="E21" s="29">
        <v>0.45</v>
      </c>
    </row>
    <row r="22" spans="4:5" ht="31.5" customHeight="1" x14ac:dyDescent="0.35">
      <c r="D22" s="30" t="s">
        <v>174</v>
      </c>
      <c r="E22" s="38">
        <v>135</v>
      </c>
    </row>
    <row r="23" spans="4:5" ht="31" x14ac:dyDescent="0.35">
      <c r="D23" s="30" t="s">
        <v>175</v>
      </c>
      <c r="E23" s="38">
        <v>270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
  <sheetViews>
    <sheetView showGridLines="0" workbookViewId="0">
      <selection sqref="A1:H1"/>
    </sheetView>
  </sheetViews>
  <sheetFormatPr defaultRowHeight="14.5" x14ac:dyDescent="0.35"/>
  <cols>
    <col min="1" max="1" width="95" customWidth="1"/>
    <col min="2" max="8" width="14" customWidth="1"/>
  </cols>
  <sheetData>
    <row r="1" spans="1:8" x14ac:dyDescent="0.35">
      <c r="A1" s="74" t="s">
        <v>148</v>
      </c>
      <c r="B1" s="56"/>
      <c r="C1" s="56"/>
      <c r="D1" s="56"/>
      <c r="E1" s="56"/>
      <c r="F1" s="56"/>
      <c r="G1" s="56"/>
      <c r="H1" s="57"/>
    </row>
    <row r="3" spans="1:8" x14ac:dyDescent="0.35">
      <c r="A3" s="67" t="s">
        <v>149</v>
      </c>
      <c r="B3" s="65"/>
      <c r="C3" s="65"/>
      <c r="D3" s="65"/>
      <c r="E3" s="65"/>
      <c r="F3" s="65"/>
      <c r="G3" s="65"/>
      <c r="H3" s="65"/>
    </row>
    <row r="4" spans="1:8" x14ac:dyDescent="0.35">
      <c r="A4" s="67" t="s">
        <v>150</v>
      </c>
      <c r="B4" s="65"/>
      <c r="C4" s="65"/>
      <c r="D4" s="65"/>
      <c r="E4" s="65"/>
      <c r="F4" s="65"/>
      <c r="G4" s="65"/>
      <c r="H4" s="65"/>
    </row>
    <row r="5" spans="1:8" x14ac:dyDescent="0.35">
      <c r="A5" s="67" t="s">
        <v>151</v>
      </c>
      <c r="B5" s="65"/>
      <c r="C5" s="65"/>
      <c r="D5" s="65"/>
      <c r="E5" s="65"/>
      <c r="F5" s="65"/>
      <c r="G5" s="65"/>
      <c r="H5" s="65"/>
    </row>
    <row r="6" spans="1:8" x14ac:dyDescent="0.35">
      <c r="A6" s="67" t="s">
        <v>152</v>
      </c>
      <c r="B6" s="65"/>
      <c r="C6" s="65"/>
      <c r="D6" s="65"/>
      <c r="E6" s="65"/>
      <c r="F6" s="65"/>
      <c r="G6" s="65"/>
      <c r="H6" s="65"/>
    </row>
    <row r="7" spans="1:8" x14ac:dyDescent="0.35">
      <c r="A7" s="67" t="s">
        <v>153</v>
      </c>
      <c r="B7" s="65"/>
      <c r="C7" s="65"/>
      <c r="D7" s="65"/>
      <c r="E7" s="65"/>
      <c r="F7" s="65"/>
      <c r="G7" s="65"/>
      <c r="H7" s="65"/>
    </row>
    <row r="8" spans="1:8" x14ac:dyDescent="0.35">
      <c r="A8" s="67" t="s">
        <v>154</v>
      </c>
      <c r="B8" s="65"/>
      <c r="C8" s="65"/>
      <c r="D8" s="65"/>
      <c r="E8" s="65"/>
      <c r="F8" s="65"/>
      <c r="G8" s="65"/>
      <c r="H8" s="65"/>
    </row>
    <row r="9" spans="1:8" x14ac:dyDescent="0.35">
      <c r="A9" t="s">
        <v>155</v>
      </c>
    </row>
    <row r="10" spans="1:8" x14ac:dyDescent="0.35">
      <c r="A10" t="s">
        <v>156</v>
      </c>
    </row>
    <row r="11" spans="1:8" ht="15.5" customHeight="1" x14ac:dyDescent="0.35">
      <c r="A11" s="2" t="s">
        <v>157</v>
      </c>
    </row>
    <row r="12" spans="1:8" x14ac:dyDescent="0.35">
      <c r="A12" s="67" t="s">
        <v>158</v>
      </c>
      <c r="B12" s="65"/>
      <c r="C12" s="65"/>
      <c r="D12" s="65"/>
      <c r="E12" s="65"/>
      <c r="F12" s="65"/>
      <c r="G12" s="65"/>
      <c r="H12" s="65"/>
    </row>
    <row r="13" spans="1:8" x14ac:dyDescent="0.35">
      <c r="A13" s="67" t="s">
        <v>159</v>
      </c>
      <c r="B13" s="65"/>
      <c r="C13" s="65"/>
      <c r="D13" s="65"/>
      <c r="E13" s="65"/>
      <c r="F13" s="65"/>
      <c r="G13" s="65"/>
      <c r="H13" s="65"/>
    </row>
    <row r="14" spans="1:8" x14ac:dyDescent="0.35">
      <c r="A14" s="67" t="s">
        <v>160</v>
      </c>
      <c r="B14" s="65"/>
      <c r="C14" s="65"/>
      <c r="D14" s="65"/>
      <c r="E14" s="65"/>
      <c r="F14" s="65"/>
      <c r="G14" s="65"/>
      <c r="H14" s="65"/>
    </row>
    <row r="15" spans="1:8" x14ac:dyDescent="0.35">
      <c r="A15" s="67" t="s">
        <v>161</v>
      </c>
      <c r="B15" s="65"/>
      <c r="C15" s="65"/>
      <c r="D15" s="65"/>
      <c r="E15" s="65"/>
      <c r="F15" s="65"/>
      <c r="G15" s="65"/>
      <c r="H15" s="65"/>
    </row>
    <row r="16" spans="1:8" ht="26" customHeight="1" x14ac:dyDescent="0.35">
      <c r="A16" s="31" t="s">
        <v>162</v>
      </c>
    </row>
    <row r="17" spans="1:1" x14ac:dyDescent="0.35">
      <c r="A17" s="31" t="s">
        <v>163</v>
      </c>
    </row>
    <row r="18" spans="1:1" ht="26" customHeight="1" x14ac:dyDescent="0.35">
      <c r="A18" s="31" t="s">
        <v>164</v>
      </c>
    </row>
    <row r="19" spans="1:1" x14ac:dyDescent="0.35">
      <c r="A19" s="31" t="s">
        <v>165</v>
      </c>
    </row>
    <row r="20" spans="1:1" x14ac:dyDescent="0.35">
      <c r="A20" s="31" t="s">
        <v>166</v>
      </c>
    </row>
  </sheetData>
  <mergeCells count="11">
    <mergeCell ref="A12:H12"/>
    <mergeCell ref="A4:H4"/>
    <mergeCell ref="A1:H1"/>
    <mergeCell ref="A3:H3"/>
    <mergeCell ref="A15:H15"/>
    <mergeCell ref="A7:H7"/>
    <mergeCell ref="A13:H13"/>
    <mergeCell ref="A14:H14"/>
    <mergeCell ref="A5:H5"/>
    <mergeCell ref="A8:H8"/>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Dashboard</vt:lpstr>
      <vt:lpstr>Matrix</vt:lpstr>
      <vt:lpstr>Instellingen</vt:lpstr>
      <vt:lpstr>Uitleg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Robin van Dijk</cp:lastModifiedBy>
  <dcterms:created xsi:type="dcterms:W3CDTF">2026-03-22T15:52:16Z</dcterms:created>
  <dcterms:modified xsi:type="dcterms:W3CDTF">2026-05-10T12:28:44Z</dcterms:modified>
</cp:coreProperties>
</file>